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workbookProtection workbookPassword="BDAE" lockStructure="1"/>
  <bookViews>
    <workbookView xWindow="780" yWindow="150" windowWidth="18990" windowHeight="13260" tabRatio="727"/>
  </bookViews>
  <sheets>
    <sheet name="Accountabilities" sheetId="1" r:id="rId1"/>
    <sheet name="District Data" sheetId="14" state="hidden" r:id="rId2"/>
    <sheet name="FY16 TC AVG" sheetId="20" state="hidden" r:id="rId3"/>
    <sheet name="FY16 TC AVG 92016" sheetId="21" state="hidden" r:id="rId4"/>
    <sheet name="FY16 TC 10.27.16" sheetId="22" state="hidden" r:id="rId5"/>
    <sheet name="FY 16 TC 12.19.16" sheetId="24" state="hidden" r:id="rId6"/>
    <sheet name="FY 16 TC 11.04.16" sheetId="23" state="hidden" r:id="rId7"/>
  </sheets>
  <externalReferences>
    <externalReference r:id="rId8"/>
    <externalReference r:id="rId9"/>
  </externalReferences>
  <definedNames>
    <definedName name="_xlnm._FilterDatabase" localSheetId="1" hidden="1">'District Data'!$A$2:$AA$2</definedName>
    <definedName name="_xlnm._FilterDatabase" localSheetId="2" hidden="1">'FY16 TC AVG'!$A$4:$M$153</definedName>
    <definedName name="_Key1" localSheetId="3" hidden="1">'[1]District Data'!#REF!</definedName>
    <definedName name="_Key1" hidden="1">'District Data'!#REF!</definedName>
    <definedName name="_Order1" hidden="1">255</definedName>
    <definedName name="_Sort" hidden="1">'District Data'!$A$3:$C$152</definedName>
    <definedName name="District">[2]Sheet2!$B$3:$B$152</definedName>
    <definedName name="DistrictName" localSheetId="3">'[1]District Data'!$B$3:$B$154</definedName>
    <definedName name="DistrictName">'District Data'!$B$3:$B$152</definedName>
    <definedName name="_xlnm.Print_Area" localSheetId="0">Accountabilities!$A$1:$G$35</definedName>
    <definedName name="_xlnm.Print_Area" localSheetId="1">'District Data'!$C$3:$C$28</definedName>
    <definedName name="Print_Area_MI" localSheetId="1">'District Data'!$A$3:$C$152</definedName>
    <definedName name="_xlnm.Print_Titles" localSheetId="1">'District Data'!$A:$B,'District Data'!#REF!</definedName>
    <definedName name="Print_Titles_MI" localSheetId="1">'District Data'!#REF!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K71" i="14" l="1"/>
  <c r="K74" i="14"/>
  <c r="K85" i="14" s="1"/>
  <c r="J25" i="20" l="1"/>
  <c r="L76" i="14"/>
  <c r="E157" i="20"/>
  <c r="D157" i="20"/>
  <c r="J5" i="20" l="1"/>
  <c r="J9" i="20" l="1"/>
  <c r="J10" i="20"/>
  <c r="J11" i="20"/>
  <c r="J12" i="20"/>
  <c r="J13" i="20"/>
  <c r="J14" i="20"/>
  <c r="J15" i="20"/>
  <c r="J16" i="20"/>
  <c r="J17" i="20"/>
  <c r="J18" i="20"/>
  <c r="J19" i="20"/>
  <c r="J20" i="20"/>
  <c r="J21" i="20"/>
  <c r="J22" i="20"/>
  <c r="J23" i="20"/>
  <c r="J24" i="20"/>
  <c r="J26" i="20"/>
  <c r="J27" i="20"/>
  <c r="J28" i="20"/>
  <c r="J29" i="20"/>
  <c r="J30" i="20"/>
  <c r="J31" i="20"/>
  <c r="J32" i="20"/>
  <c r="J33" i="20"/>
  <c r="J34" i="20"/>
  <c r="J35" i="20"/>
  <c r="J36" i="20"/>
  <c r="J37" i="20"/>
  <c r="J38" i="20"/>
  <c r="J39" i="20"/>
  <c r="J40" i="20"/>
  <c r="J41" i="20"/>
  <c r="J42" i="20"/>
  <c r="J43" i="20"/>
  <c r="J44" i="20"/>
  <c r="J45" i="20"/>
  <c r="J46" i="20"/>
  <c r="J47" i="20"/>
  <c r="J48" i="20"/>
  <c r="J49" i="20"/>
  <c r="J50" i="20"/>
  <c r="J51" i="20"/>
  <c r="J52" i="20"/>
  <c r="J53" i="20"/>
  <c r="J54" i="20"/>
  <c r="J55" i="20"/>
  <c r="J56" i="20"/>
  <c r="J57" i="20"/>
  <c r="J58" i="20"/>
  <c r="J59" i="20"/>
  <c r="J60" i="20"/>
  <c r="J61" i="20"/>
  <c r="J62" i="20"/>
  <c r="J63" i="20"/>
  <c r="J64" i="20"/>
  <c r="J65" i="20"/>
  <c r="J66" i="20"/>
  <c r="J67" i="20"/>
  <c r="J68" i="20"/>
  <c r="J69" i="20"/>
  <c r="J70" i="20"/>
  <c r="J71" i="20"/>
  <c r="J72" i="20"/>
  <c r="J73" i="20"/>
  <c r="J74" i="20"/>
  <c r="J75" i="20"/>
  <c r="J76" i="20"/>
  <c r="J77" i="20"/>
  <c r="J78" i="20"/>
  <c r="J79" i="20"/>
  <c r="J80" i="20"/>
  <c r="J81" i="20"/>
  <c r="J82" i="20"/>
  <c r="J83" i="20"/>
  <c r="J84" i="20"/>
  <c r="J85" i="20"/>
  <c r="J86" i="20"/>
  <c r="J87" i="20"/>
  <c r="J88" i="20"/>
  <c r="J89" i="20"/>
  <c r="J90" i="20"/>
  <c r="J91" i="20"/>
  <c r="J92" i="20"/>
  <c r="J93" i="20"/>
  <c r="J94" i="20"/>
  <c r="J95" i="20"/>
  <c r="J96" i="20"/>
  <c r="J97" i="20"/>
  <c r="J98" i="20"/>
  <c r="J99" i="20"/>
  <c r="J100" i="20"/>
  <c r="J101" i="20"/>
  <c r="J102" i="20"/>
  <c r="J103" i="20"/>
  <c r="J104" i="20"/>
  <c r="J105" i="20"/>
  <c r="J106" i="20"/>
  <c r="J107" i="20"/>
  <c r="J108" i="20"/>
  <c r="J109" i="20"/>
  <c r="J110" i="20"/>
  <c r="J112" i="20"/>
  <c r="J113" i="20"/>
  <c r="J114" i="20"/>
  <c r="J115" i="20"/>
  <c r="J116" i="20"/>
  <c r="J117" i="20"/>
  <c r="J118" i="20"/>
  <c r="J119" i="20"/>
  <c r="J120" i="20"/>
  <c r="J121" i="20"/>
  <c r="J122" i="20"/>
  <c r="J123" i="20"/>
  <c r="J124" i="20"/>
  <c r="J125" i="20"/>
  <c r="J126" i="20"/>
  <c r="J127" i="20"/>
  <c r="J128" i="20"/>
  <c r="J129" i="20"/>
  <c r="J130" i="20"/>
  <c r="J131" i="20"/>
  <c r="J132" i="20"/>
  <c r="J133" i="20"/>
  <c r="J134" i="20"/>
  <c r="J135" i="20"/>
  <c r="J136" i="20"/>
  <c r="J137" i="20"/>
  <c r="J138" i="20"/>
  <c r="J139" i="20"/>
  <c r="J140" i="20"/>
  <c r="J141" i="20"/>
  <c r="J142" i="20"/>
  <c r="J143" i="20"/>
  <c r="J144" i="20"/>
  <c r="J145" i="20"/>
  <c r="J146" i="20"/>
  <c r="J147" i="20"/>
  <c r="J148" i="20"/>
  <c r="J149" i="20"/>
  <c r="J150" i="20"/>
  <c r="J151" i="20"/>
  <c r="J152" i="20"/>
  <c r="J153" i="20"/>
  <c r="J6" i="20"/>
  <c r="J7" i="20"/>
  <c r="J8" i="20"/>
  <c r="E155" i="20" l="1"/>
  <c r="F155" i="20"/>
  <c r="G155" i="20"/>
  <c r="H155" i="20"/>
  <c r="I155" i="20"/>
  <c r="D155" i="20"/>
  <c r="J155" i="20" l="1"/>
  <c r="L72" i="14" l="1"/>
  <c r="G72" i="14"/>
  <c r="R72" i="14" s="1"/>
  <c r="S72" i="14" s="1"/>
  <c r="L105" i="14"/>
  <c r="G105" i="14"/>
  <c r="R105" i="14" s="1"/>
  <c r="S105" i="14" s="1"/>
  <c r="G1" i="1"/>
  <c r="E38" i="1" s="1"/>
  <c r="L37" i="14"/>
  <c r="L15" i="14"/>
  <c r="L16" i="14"/>
  <c r="L9" i="14"/>
  <c r="B16" i="1"/>
  <c r="F14" i="1"/>
  <c r="F15" i="1"/>
  <c r="F19" i="1"/>
  <c r="G9" i="14"/>
  <c r="R9" i="14" s="1"/>
  <c r="S9" i="14" s="1"/>
  <c r="G16" i="14"/>
  <c r="R16" i="14" s="1"/>
  <c r="S16" i="14" s="1"/>
  <c r="L3" i="14"/>
  <c r="L4" i="14"/>
  <c r="L5" i="14"/>
  <c r="L6" i="14"/>
  <c r="L7" i="14"/>
  <c r="L8" i="14"/>
  <c r="L10" i="14"/>
  <c r="L11" i="14"/>
  <c r="L12" i="14"/>
  <c r="L13" i="14"/>
  <c r="L14" i="14"/>
  <c r="L17" i="14"/>
  <c r="L18" i="14"/>
  <c r="L19" i="14"/>
  <c r="L20" i="14"/>
  <c r="L21" i="14"/>
  <c r="L22" i="14"/>
  <c r="L23" i="14"/>
  <c r="L24" i="14"/>
  <c r="L25" i="14"/>
  <c r="L26" i="14"/>
  <c r="L27" i="14"/>
  <c r="L28" i="14"/>
  <c r="L29" i="14"/>
  <c r="L30" i="14"/>
  <c r="L31" i="14"/>
  <c r="L32" i="14"/>
  <c r="L33" i="14"/>
  <c r="L34" i="14"/>
  <c r="L35" i="14"/>
  <c r="L36" i="14"/>
  <c r="L38" i="14"/>
  <c r="L39" i="14"/>
  <c r="M39" i="14" s="1"/>
  <c r="L40" i="14"/>
  <c r="L41" i="14"/>
  <c r="L42" i="14"/>
  <c r="L43" i="14"/>
  <c r="L44" i="14"/>
  <c r="L45" i="14"/>
  <c r="L46" i="14"/>
  <c r="L47" i="14"/>
  <c r="L48" i="14"/>
  <c r="L49" i="14"/>
  <c r="L50" i="14"/>
  <c r="L51" i="14"/>
  <c r="L52" i="14"/>
  <c r="L53" i="14"/>
  <c r="L54" i="14"/>
  <c r="M54" i="14" s="1"/>
  <c r="L55" i="14"/>
  <c r="L56" i="14"/>
  <c r="L57" i="14"/>
  <c r="M57" i="14" s="1"/>
  <c r="L58" i="14"/>
  <c r="L59" i="14"/>
  <c r="L60" i="14"/>
  <c r="L61" i="14"/>
  <c r="L62" i="14"/>
  <c r="L63" i="14"/>
  <c r="L64" i="14"/>
  <c r="L65" i="14"/>
  <c r="L66" i="14"/>
  <c r="L67" i="14"/>
  <c r="L68" i="14"/>
  <c r="L69" i="14"/>
  <c r="L70" i="14"/>
  <c r="L71" i="14"/>
  <c r="L73" i="14"/>
  <c r="L74" i="14"/>
  <c r="L75" i="14"/>
  <c r="M76" i="14"/>
  <c r="L77" i="14"/>
  <c r="L78" i="14"/>
  <c r="L79" i="14"/>
  <c r="L80" i="14"/>
  <c r="L81" i="14"/>
  <c r="L82" i="14"/>
  <c r="L83" i="14"/>
  <c r="L84" i="14"/>
  <c r="L85" i="14"/>
  <c r="L86" i="14"/>
  <c r="L87" i="14"/>
  <c r="L88" i="14"/>
  <c r="L89" i="14"/>
  <c r="L90" i="14"/>
  <c r="L91" i="14"/>
  <c r="L92" i="14"/>
  <c r="L93" i="14"/>
  <c r="L94" i="14"/>
  <c r="L95" i="14"/>
  <c r="L96" i="14"/>
  <c r="L97" i="14"/>
  <c r="L98" i="14"/>
  <c r="L99" i="14"/>
  <c r="L100" i="14"/>
  <c r="L101" i="14"/>
  <c r="L102" i="14"/>
  <c r="L103" i="14"/>
  <c r="L104" i="14"/>
  <c r="L106" i="14"/>
  <c r="L107" i="14"/>
  <c r="L108" i="14"/>
  <c r="L109" i="14"/>
  <c r="J110" i="14"/>
  <c r="L110" i="14" s="1"/>
  <c r="L111" i="14"/>
  <c r="J112" i="14"/>
  <c r="L112" i="14" s="1"/>
  <c r="L113" i="14"/>
  <c r="L114" i="14"/>
  <c r="L115" i="14"/>
  <c r="L116" i="14"/>
  <c r="L117" i="14"/>
  <c r="L118" i="14"/>
  <c r="L119" i="14"/>
  <c r="L120" i="14"/>
  <c r="L121" i="14"/>
  <c r="L122" i="14"/>
  <c r="L123" i="14"/>
  <c r="L124" i="14"/>
  <c r="L125" i="14"/>
  <c r="L126" i="14"/>
  <c r="L127" i="14"/>
  <c r="L128" i="14"/>
  <c r="L129" i="14"/>
  <c r="L130" i="14"/>
  <c r="L131" i="14"/>
  <c r="L132" i="14"/>
  <c r="L133" i="14"/>
  <c r="L134" i="14"/>
  <c r="L135" i="14"/>
  <c r="L136" i="14"/>
  <c r="L137" i="14"/>
  <c r="L138" i="14"/>
  <c r="L139" i="14"/>
  <c r="L140" i="14"/>
  <c r="L141" i="14"/>
  <c r="L142" i="14"/>
  <c r="L143" i="14"/>
  <c r="L144" i="14"/>
  <c r="L145" i="14"/>
  <c r="L146" i="14"/>
  <c r="L147" i="14"/>
  <c r="L148" i="14"/>
  <c r="L149" i="14"/>
  <c r="L150" i="14"/>
  <c r="L151" i="14"/>
  <c r="L152" i="14"/>
  <c r="H3" i="14"/>
  <c r="H24" i="14"/>
  <c r="H76" i="14"/>
  <c r="H111" i="14"/>
  <c r="H114" i="14"/>
  <c r="H120" i="14"/>
  <c r="H121" i="14"/>
  <c r="H131" i="14"/>
  <c r="G3" i="14"/>
  <c r="R3" i="14" s="1"/>
  <c r="G4" i="14"/>
  <c r="R4" i="14" s="1"/>
  <c r="S4" i="14" s="1"/>
  <c r="G5" i="14"/>
  <c r="R5" i="14" s="1"/>
  <c r="S5" i="14" s="1"/>
  <c r="G6" i="14"/>
  <c r="R6" i="14" s="1"/>
  <c r="S6" i="14" s="1"/>
  <c r="G7" i="14"/>
  <c r="R7" i="14" s="1"/>
  <c r="S7" i="14" s="1"/>
  <c r="G8" i="14"/>
  <c r="R8" i="14" s="1"/>
  <c r="S8" i="14" s="1"/>
  <c r="G10" i="14"/>
  <c r="R10" i="14" s="1"/>
  <c r="S10" i="14" s="1"/>
  <c r="G11" i="14"/>
  <c r="R11" i="14" s="1"/>
  <c r="S11" i="14" s="1"/>
  <c r="G12" i="14"/>
  <c r="R12" i="14" s="1"/>
  <c r="S12" i="14" s="1"/>
  <c r="G13" i="14"/>
  <c r="R13" i="14" s="1"/>
  <c r="S13" i="14" s="1"/>
  <c r="G14" i="14"/>
  <c r="R14" i="14" s="1"/>
  <c r="S14" i="14" s="1"/>
  <c r="G15" i="14"/>
  <c r="R15" i="14" s="1"/>
  <c r="S15" i="14" s="1"/>
  <c r="G17" i="14"/>
  <c r="R17" i="14" s="1"/>
  <c r="S17" i="14" s="1"/>
  <c r="G18" i="14"/>
  <c r="R18" i="14" s="1"/>
  <c r="S18" i="14" s="1"/>
  <c r="G19" i="14"/>
  <c r="R19" i="14" s="1"/>
  <c r="S19" i="14" s="1"/>
  <c r="G20" i="14"/>
  <c r="R20" i="14" s="1"/>
  <c r="S20" i="14" s="1"/>
  <c r="G21" i="14"/>
  <c r="R21" i="14" s="1"/>
  <c r="S21" i="14" s="1"/>
  <c r="G22" i="14"/>
  <c r="R22" i="14" s="1"/>
  <c r="S22" i="14" s="1"/>
  <c r="G23" i="14"/>
  <c r="R23" i="14" s="1"/>
  <c r="S23" i="14" s="1"/>
  <c r="G24" i="14"/>
  <c r="R24" i="14" s="1"/>
  <c r="S24" i="14" s="1"/>
  <c r="G25" i="14"/>
  <c r="R25" i="14" s="1"/>
  <c r="S25" i="14" s="1"/>
  <c r="G26" i="14"/>
  <c r="R26" i="14" s="1"/>
  <c r="S26" i="14" s="1"/>
  <c r="G27" i="14"/>
  <c r="R27" i="14" s="1"/>
  <c r="S27" i="14" s="1"/>
  <c r="G28" i="14"/>
  <c r="R28" i="14" s="1"/>
  <c r="S28" i="14" s="1"/>
  <c r="G29" i="14"/>
  <c r="R29" i="14" s="1"/>
  <c r="S29" i="14" s="1"/>
  <c r="G30" i="14"/>
  <c r="R30" i="14" s="1"/>
  <c r="S30" i="14" s="1"/>
  <c r="G31" i="14"/>
  <c r="R31" i="14" s="1"/>
  <c r="S31" i="14" s="1"/>
  <c r="G32" i="14"/>
  <c r="R32" i="14" s="1"/>
  <c r="S32" i="14" s="1"/>
  <c r="G33" i="14"/>
  <c r="R33" i="14" s="1"/>
  <c r="S33" i="14" s="1"/>
  <c r="G34" i="14"/>
  <c r="R34" i="14" s="1"/>
  <c r="S34" i="14" s="1"/>
  <c r="G35" i="14"/>
  <c r="R35" i="14" s="1"/>
  <c r="S35" i="14" s="1"/>
  <c r="G36" i="14"/>
  <c r="R36" i="14" s="1"/>
  <c r="S36" i="14" s="1"/>
  <c r="G37" i="14"/>
  <c r="R37" i="14" s="1"/>
  <c r="S37" i="14" s="1"/>
  <c r="G38" i="14"/>
  <c r="R38" i="14" s="1"/>
  <c r="S38" i="14" s="1"/>
  <c r="G39" i="14"/>
  <c r="R39" i="14" s="1"/>
  <c r="S39" i="14" s="1"/>
  <c r="G40" i="14"/>
  <c r="R40" i="14" s="1"/>
  <c r="S40" i="14" s="1"/>
  <c r="G41" i="14"/>
  <c r="R41" i="14" s="1"/>
  <c r="S41" i="14" s="1"/>
  <c r="G42" i="14"/>
  <c r="R42" i="14" s="1"/>
  <c r="S42" i="14" s="1"/>
  <c r="G43" i="14"/>
  <c r="R43" i="14" s="1"/>
  <c r="S43" i="14" s="1"/>
  <c r="G44" i="14"/>
  <c r="R44" i="14" s="1"/>
  <c r="S44" i="14" s="1"/>
  <c r="G45" i="14"/>
  <c r="R45" i="14" s="1"/>
  <c r="S45" i="14" s="1"/>
  <c r="G46" i="14"/>
  <c r="R46" i="14" s="1"/>
  <c r="S46" i="14" s="1"/>
  <c r="G47" i="14"/>
  <c r="R47" i="14" s="1"/>
  <c r="S47" i="14" s="1"/>
  <c r="G48" i="14"/>
  <c r="R48" i="14" s="1"/>
  <c r="S48" i="14" s="1"/>
  <c r="G49" i="14"/>
  <c r="R49" i="14" s="1"/>
  <c r="S49" i="14" s="1"/>
  <c r="G50" i="14"/>
  <c r="R50" i="14" s="1"/>
  <c r="S50" i="14" s="1"/>
  <c r="G51" i="14"/>
  <c r="R51" i="14" s="1"/>
  <c r="S51" i="14" s="1"/>
  <c r="G52" i="14"/>
  <c r="R52" i="14" s="1"/>
  <c r="S52" i="14" s="1"/>
  <c r="G53" i="14"/>
  <c r="R53" i="14" s="1"/>
  <c r="S53" i="14" s="1"/>
  <c r="G54" i="14"/>
  <c r="R54" i="14" s="1"/>
  <c r="S54" i="14" s="1"/>
  <c r="G55" i="14"/>
  <c r="R55" i="14" s="1"/>
  <c r="S55" i="14" s="1"/>
  <c r="G56" i="14"/>
  <c r="R56" i="14" s="1"/>
  <c r="S56" i="14" s="1"/>
  <c r="G57" i="14"/>
  <c r="R57" i="14" s="1"/>
  <c r="S57" i="14" s="1"/>
  <c r="G58" i="14"/>
  <c r="R58" i="14" s="1"/>
  <c r="S58" i="14" s="1"/>
  <c r="G59" i="14"/>
  <c r="R59" i="14" s="1"/>
  <c r="S59" i="14" s="1"/>
  <c r="G60" i="14"/>
  <c r="R60" i="14" s="1"/>
  <c r="S60" i="14" s="1"/>
  <c r="G61" i="14"/>
  <c r="R61" i="14" s="1"/>
  <c r="S61" i="14" s="1"/>
  <c r="G62" i="14"/>
  <c r="R62" i="14" s="1"/>
  <c r="S62" i="14" s="1"/>
  <c r="G63" i="14"/>
  <c r="R63" i="14" s="1"/>
  <c r="S63" i="14" s="1"/>
  <c r="G64" i="14"/>
  <c r="R64" i="14" s="1"/>
  <c r="S64" i="14" s="1"/>
  <c r="G65" i="14"/>
  <c r="R65" i="14" s="1"/>
  <c r="S65" i="14" s="1"/>
  <c r="G66" i="14"/>
  <c r="R66" i="14" s="1"/>
  <c r="S66" i="14" s="1"/>
  <c r="G67" i="14"/>
  <c r="R67" i="14" s="1"/>
  <c r="S67" i="14" s="1"/>
  <c r="G68" i="14"/>
  <c r="R68" i="14" s="1"/>
  <c r="S68" i="14" s="1"/>
  <c r="G69" i="14"/>
  <c r="R69" i="14" s="1"/>
  <c r="S69" i="14" s="1"/>
  <c r="G70" i="14"/>
  <c r="R70" i="14" s="1"/>
  <c r="S70" i="14" s="1"/>
  <c r="G71" i="14"/>
  <c r="R71" i="14" s="1"/>
  <c r="S71" i="14" s="1"/>
  <c r="G73" i="14"/>
  <c r="R73" i="14" s="1"/>
  <c r="S73" i="14" s="1"/>
  <c r="G74" i="14"/>
  <c r="R74" i="14" s="1"/>
  <c r="S74" i="14" s="1"/>
  <c r="G75" i="14"/>
  <c r="R75" i="14" s="1"/>
  <c r="S75" i="14" s="1"/>
  <c r="G76" i="14"/>
  <c r="R76" i="14" s="1"/>
  <c r="G77" i="14"/>
  <c r="R77" i="14" s="1"/>
  <c r="S77" i="14" s="1"/>
  <c r="G78" i="14"/>
  <c r="R78" i="14" s="1"/>
  <c r="S78" i="14" s="1"/>
  <c r="G79" i="14"/>
  <c r="R79" i="14" s="1"/>
  <c r="S79" i="14" s="1"/>
  <c r="G80" i="14"/>
  <c r="R80" i="14" s="1"/>
  <c r="S80" i="14" s="1"/>
  <c r="G81" i="14"/>
  <c r="R81" i="14" s="1"/>
  <c r="S81" i="14" s="1"/>
  <c r="G82" i="14"/>
  <c r="R82" i="14" s="1"/>
  <c r="S82" i="14" s="1"/>
  <c r="G83" i="14"/>
  <c r="R83" i="14" s="1"/>
  <c r="S83" i="14" s="1"/>
  <c r="G84" i="14"/>
  <c r="R84" i="14" s="1"/>
  <c r="S84" i="14" s="1"/>
  <c r="G85" i="14"/>
  <c r="R85" i="14" s="1"/>
  <c r="S85" i="14" s="1"/>
  <c r="G86" i="14"/>
  <c r="R86" i="14" s="1"/>
  <c r="S86" i="14" s="1"/>
  <c r="G87" i="14"/>
  <c r="R87" i="14" s="1"/>
  <c r="S87" i="14" s="1"/>
  <c r="G88" i="14"/>
  <c r="R88" i="14" s="1"/>
  <c r="S88" i="14" s="1"/>
  <c r="G89" i="14"/>
  <c r="R89" i="14" s="1"/>
  <c r="S89" i="14" s="1"/>
  <c r="G90" i="14"/>
  <c r="R90" i="14" s="1"/>
  <c r="S90" i="14" s="1"/>
  <c r="G91" i="14"/>
  <c r="R91" i="14" s="1"/>
  <c r="S91" i="14" s="1"/>
  <c r="G92" i="14"/>
  <c r="R92" i="14" s="1"/>
  <c r="S92" i="14" s="1"/>
  <c r="G93" i="14"/>
  <c r="R93" i="14" s="1"/>
  <c r="S93" i="14" s="1"/>
  <c r="G94" i="14"/>
  <c r="R94" i="14" s="1"/>
  <c r="S94" i="14" s="1"/>
  <c r="G95" i="14"/>
  <c r="R95" i="14" s="1"/>
  <c r="S95" i="14" s="1"/>
  <c r="G96" i="14"/>
  <c r="R96" i="14" s="1"/>
  <c r="S96" i="14" s="1"/>
  <c r="G97" i="14"/>
  <c r="R97" i="14" s="1"/>
  <c r="S97" i="14" s="1"/>
  <c r="G98" i="14"/>
  <c r="R98" i="14" s="1"/>
  <c r="S98" i="14" s="1"/>
  <c r="G99" i="14"/>
  <c r="R99" i="14" s="1"/>
  <c r="S99" i="14" s="1"/>
  <c r="G100" i="14"/>
  <c r="R100" i="14" s="1"/>
  <c r="S100" i="14" s="1"/>
  <c r="G101" i="14"/>
  <c r="R101" i="14" s="1"/>
  <c r="S101" i="14" s="1"/>
  <c r="G102" i="14"/>
  <c r="R102" i="14" s="1"/>
  <c r="S102" i="14" s="1"/>
  <c r="G103" i="14"/>
  <c r="R103" i="14" s="1"/>
  <c r="S103" i="14" s="1"/>
  <c r="G104" i="14"/>
  <c r="R104" i="14" s="1"/>
  <c r="S104" i="14" s="1"/>
  <c r="G106" i="14"/>
  <c r="R106" i="14" s="1"/>
  <c r="S106" i="14" s="1"/>
  <c r="G107" i="14"/>
  <c r="R107" i="14" s="1"/>
  <c r="S107" i="14" s="1"/>
  <c r="G108" i="14"/>
  <c r="R108" i="14" s="1"/>
  <c r="S108" i="14" s="1"/>
  <c r="G109" i="14"/>
  <c r="R109" i="14" s="1"/>
  <c r="S109" i="14" s="1"/>
  <c r="G110" i="14"/>
  <c r="R110" i="14" s="1"/>
  <c r="S110" i="14" s="1"/>
  <c r="G111" i="14"/>
  <c r="R111" i="14" s="1"/>
  <c r="G112" i="14"/>
  <c r="R112" i="14" s="1"/>
  <c r="S112" i="14" s="1"/>
  <c r="G113" i="14"/>
  <c r="R113" i="14" s="1"/>
  <c r="S113" i="14" s="1"/>
  <c r="G114" i="14"/>
  <c r="R114" i="14" s="1"/>
  <c r="G115" i="14"/>
  <c r="R115" i="14" s="1"/>
  <c r="S115" i="14" s="1"/>
  <c r="G116" i="14"/>
  <c r="R116" i="14" s="1"/>
  <c r="S116" i="14" s="1"/>
  <c r="G117" i="14"/>
  <c r="R117" i="14" s="1"/>
  <c r="S117" i="14" s="1"/>
  <c r="G118" i="14"/>
  <c r="R118" i="14" s="1"/>
  <c r="S118" i="14" s="1"/>
  <c r="G119" i="14"/>
  <c r="R119" i="14" s="1"/>
  <c r="S119" i="14" s="1"/>
  <c r="G120" i="14"/>
  <c r="R120" i="14" s="1"/>
  <c r="G121" i="14"/>
  <c r="R121" i="14" s="1"/>
  <c r="G122" i="14"/>
  <c r="R122" i="14" s="1"/>
  <c r="S122" i="14" s="1"/>
  <c r="G123" i="14"/>
  <c r="R123" i="14" s="1"/>
  <c r="S123" i="14" s="1"/>
  <c r="G124" i="14"/>
  <c r="R124" i="14" s="1"/>
  <c r="S124" i="14" s="1"/>
  <c r="G125" i="14"/>
  <c r="R125" i="14" s="1"/>
  <c r="S125" i="14" s="1"/>
  <c r="G126" i="14"/>
  <c r="R126" i="14" s="1"/>
  <c r="S126" i="14" s="1"/>
  <c r="G127" i="14"/>
  <c r="R127" i="14" s="1"/>
  <c r="S127" i="14" s="1"/>
  <c r="G128" i="14"/>
  <c r="R128" i="14" s="1"/>
  <c r="S128" i="14" s="1"/>
  <c r="G129" i="14"/>
  <c r="R129" i="14" s="1"/>
  <c r="S129" i="14" s="1"/>
  <c r="G130" i="14"/>
  <c r="R130" i="14" s="1"/>
  <c r="S130" i="14" s="1"/>
  <c r="G131" i="14"/>
  <c r="R131" i="14" s="1"/>
  <c r="S131" i="14" s="1"/>
  <c r="G132" i="14"/>
  <c r="R132" i="14" s="1"/>
  <c r="S132" i="14" s="1"/>
  <c r="G133" i="14"/>
  <c r="R133" i="14" s="1"/>
  <c r="S133" i="14" s="1"/>
  <c r="G134" i="14"/>
  <c r="R134" i="14" s="1"/>
  <c r="S134" i="14" s="1"/>
  <c r="G135" i="14"/>
  <c r="R135" i="14" s="1"/>
  <c r="S135" i="14" s="1"/>
  <c r="G136" i="14"/>
  <c r="R136" i="14" s="1"/>
  <c r="S136" i="14" s="1"/>
  <c r="G137" i="14"/>
  <c r="R137" i="14" s="1"/>
  <c r="S137" i="14" s="1"/>
  <c r="G138" i="14"/>
  <c r="R138" i="14" s="1"/>
  <c r="S138" i="14" s="1"/>
  <c r="G139" i="14"/>
  <c r="R139" i="14" s="1"/>
  <c r="S139" i="14" s="1"/>
  <c r="G140" i="14"/>
  <c r="R140" i="14" s="1"/>
  <c r="S140" i="14" s="1"/>
  <c r="G141" i="14"/>
  <c r="R141" i="14" s="1"/>
  <c r="S141" i="14" s="1"/>
  <c r="G142" i="14"/>
  <c r="R142" i="14" s="1"/>
  <c r="S142" i="14" s="1"/>
  <c r="G143" i="14"/>
  <c r="R143" i="14" s="1"/>
  <c r="S143" i="14" s="1"/>
  <c r="G144" i="14"/>
  <c r="R144" i="14" s="1"/>
  <c r="S144" i="14" s="1"/>
  <c r="G145" i="14"/>
  <c r="R145" i="14" s="1"/>
  <c r="S145" i="14" s="1"/>
  <c r="G146" i="14"/>
  <c r="R146" i="14" s="1"/>
  <c r="S146" i="14" s="1"/>
  <c r="G147" i="14"/>
  <c r="R147" i="14" s="1"/>
  <c r="S147" i="14" s="1"/>
  <c r="G148" i="14"/>
  <c r="R148" i="14" s="1"/>
  <c r="S148" i="14" s="1"/>
  <c r="G149" i="14"/>
  <c r="R149" i="14" s="1"/>
  <c r="S149" i="14" s="1"/>
  <c r="G150" i="14"/>
  <c r="R150" i="14" s="1"/>
  <c r="S150" i="14" s="1"/>
  <c r="G151" i="14"/>
  <c r="R151" i="14" s="1"/>
  <c r="S151" i="14" s="1"/>
  <c r="G152" i="14"/>
  <c r="R152" i="14" s="1"/>
  <c r="S152" i="14" s="1"/>
  <c r="S111" i="14" l="1"/>
  <c r="T111" i="14" s="1"/>
  <c r="AA111" i="14" s="1"/>
  <c r="S114" i="14"/>
  <c r="T114" i="14" s="1"/>
  <c r="AA114" i="14" s="1"/>
  <c r="S120" i="14"/>
  <c r="T120" i="14" s="1"/>
  <c r="AA120" i="14" s="1"/>
  <c r="S76" i="14"/>
  <c r="T76" i="14" s="1"/>
  <c r="AA76" i="14" s="1"/>
  <c r="S121" i="14"/>
  <c r="T121" i="14" s="1"/>
  <c r="AA121" i="14" s="1"/>
  <c r="S3" i="14"/>
  <c r="U3" i="14" s="1"/>
  <c r="M145" i="14"/>
  <c r="M31" i="14"/>
  <c r="M24" i="14"/>
  <c r="F28" i="1"/>
  <c r="M113" i="14"/>
  <c r="M104" i="14"/>
  <c r="M35" i="14"/>
  <c r="F33" i="1"/>
  <c r="F16" i="1"/>
  <c r="M134" i="14"/>
  <c r="M118" i="14"/>
  <c r="M64" i="14"/>
  <c r="M20" i="14"/>
  <c r="M72" i="14"/>
  <c r="M86" i="14"/>
  <c r="M48" i="14"/>
  <c r="M15" i="14"/>
  <c r="M69" i="14"/>
  <c r="M19" i="14"/>
  <c r="U138" i="14"/>
  <c r="T138" i="14"/>
  <c r="AA138" i="14" s="1"/>
  <c r="U122" i="14"/>
  <c r="T122" i="14"/>
  <c r="AA122" i="14" s="1"/>
  <c r="U97" i="14"/>
  <c r="T97" i="14"/>
  <c r="AA97" i="14" s="1"/>
  <c r="T64" i="14"/>
  <c r="AA64" i="14" s="1"/>
  <c r="U64" i="14"/>
  <c r="U56" i="14"/>
  <c r="T56" i="14"/>
  <c r="AA56" i="14" s="1"/>
  <c r="T48" i="14"/>
  <c r="AA48" i="14" s="1"/>
  <c r="U48" i="14"/>
  <c r="T40" i="14"/>
  <c r="AA40" i="14" s="1"/>
  <c r="U40" i="14"/>
  <c r="U32" i="14"/>
  <c r="T32" i="14"/>
  <c r="AA32" i="14" s="1"/>
  <c r="U24" i="14"/>
  <c r="T24" i="14"/>
  <c r="AA24" i="14" s="1"/>
  <c r="U15" i="14"/>
  <c r="T15" i="14"/>
  <c r="AA15" i="14" s="1"/>
  <c r="U6" i="14"/>
  <c r="T6" i="14"/>
  <c r="AA6" i="14" s="1"/>
  <c r="M152" i="14"/>
  <c r="M138" i="14"/>
  <c r="M131" i="14"/>
  <c r="M124" i="14"/>
  <c r="M117" i="14"/>
  <c r="M110" i="14"/>
  <c r="M95" i="14"/>
  <c r="M87" i="14"/>
  <c r="M73" i="14"/>
  <c r="M65" i="14"/>
  <c r="M58" i="14"/>
  <c r="M51" i="14"/>
  <c r="M44" i="14"/>
  <c r="M30" i="14"/>
  <c r="M23" i="14"/>
  <c r="M17" i="14"/>
  <c r="M7" i="14"/>
  <c r="M37" i="14"/>
  <c r="U145" i="14"/>
  <c r="T145" i="14"/>
  <c r="AA145" i="14" s="1"/>
  <c r="T137" i="14"/>
  <c r="AA137" i="14" s="1"/>
  <c r="U137" i="14"/>
  <c r="T129" i="14"/>
  <c r="AA129" i="14" s="1"/>
  <c r="U129" i="14"/>
  <c r="U113" i="14"/>
  <c r="T113" i="14"/>
  <c r="AA113" i="14" s="1"/>
  <c r="T104" i="14"/>
  <c r="AA104" i="14" s="1"/>
  <c r="U104" i="14"/>
  <c r="T96" i="14"/>
  <c r="AA96" i="14" s="1"/>
  <c r="U96" i="14"/>
  <c r="T88" i="14"/>
  <c r="AA88" i="14" s="1"/>
  <c r="U88" i="14"/>
  <c r="U80" i="14"/>
  <c r="T80" i="14"/>
  <c r="AA80" i="14" s="1"/>
  <c r="U71" i="14"/>
  <c r="T71" i="14"/>
  <c r="AA71" i="14" s="1"/>
  <c r="U63" i="14"/>
  <c r="T63" i="14"/>
  <c r="AA63" i="14" s="1"/>
  <c r="U55" i="14"/>
  <c r="T55" i="14"/>
  <c r="AA55" i="14" s="1"/>
  <c r="T47" i="14"/>
  <c r="AA47" i="14" s="1"/>
  <c r="U47" i="14"/>
  <c r="U39" i="14"/>
  <c r="T39" i="14"/>
  <c r="AA39" i="14" s="1"/>
  <c r="T31" i="14"/>
  <c r="AA31" i="14" s="1"/>
  <c r="U31" i="14"/>
  <c r="T23" i="14"/>
  <c r="AA23" i="14" s="1"/>
  <c r="U23" i="14"/>
  <c r="U14" i="14"/>
  <c r="T14" i="14"/>
  <c r="AA14" i="14" s="1"/>
  <c r="U5" i="14"/>
  <c r="T5" i="14"/>
  <c r="AA5" i="14" s="1"/>
  <c r="M151" i="14"/>
  <c r="M137" i="14"/>
  <c r="M130" i="14"/>
  <c r="M123" i="14"/>
  <c r="M116" i="14"/>
  <c r="M109" i="14"/>
  <c r="M101" i="14"/>
  <c r="M94" i="14"/>
  <c r="M80" i="14"/>
  <c r="M71" i="14"/>
  <c r="M50" i="14"/>
  <c r="M43" i="14"/>
  <c r="M29" i="14"/>
  <c r="M22" i="14"/>
  <c r="M14" i="14"/>
  <c r="M6" i="14"/>
  <c r="T152" i="14"/>
  <c r="AA152" i="14" s="1"/>
  <c r="U152" i="14"/>
  <c r="U144" i="14"/>
  <c r="T144" i="14"/>
  <c r="AA144" i="14" s="1"/>
  <c r="T136" i="14"/>
  <c r="AA136" i="14" s="1"/>
  <c r="U136" i="14"/>
  <c r="U128" i="14"/>
  <c r="T128" i="14"/>
  <c r="AA128" i="14" s="1"/>
  <c r="U120" i="14"/>
  <c r="U112" i="14"/>
  <c r="T112" i="14"/>
  <c r="AA112" i="14" s="1"/>
  <c r="T103" i="14"/>
  <c r="AA103" i="14" s="1"/>
  <c r="U103" i="14"/>
  <c r="U95" i="14"/>
  <c r="T95" i="14"/>
  <c r="AA95" i="14" s="1"/>
  <c r="U87" i="14"/>
  <c r="T87" i="14"/>
  <c r="AA87" i="14" s="1"/>
  <c r="U79" i="14"/>
  <c r="T79" i="14"/>
  <c r="AA79" i="14" s="1"/>
  <c r="T70" i="14"/>
  <c r="AA70" i="14" s="1"/>
  <c r="U70" i="14"/>
  <c r="U62" i="14"/>
  <c r="T62" i="14"/>
  <c r="AA62" i="14" s="1"/>
  <c r="U54" i="14"/>
  <c r="T54" i="14"/>
  <c r="AA54" i="14" s="1"/>
  <c r="U46" i="14"/>
  <c r="T46" i="14"/>
  <c r="AA46" i="14" s="1"/>
  <c r="U38" i="14"/>
  <c r="T38" i="14"/>
  <c r="AA38" i="14" s="1"/>
  <c r="U30" i="14"/>
  <c r="T30" i="14"/>
  <c r="AA30" i="14" s="1"/>
  <c r="T22" i="14"/>
  <c r="AA22" i="14" s="1"/>
  <c r="U22" i="14"/>
  <c r="T13" i="14"/>
  <c r="AA13" i="14" s="1"/>
  <c r="U13" i="14"/>
  <c r="T4" i="14"/>
  <c r="AA4" i="14" s="1"/>
  <c r="U4" i="14"/>
  <c r="M150" i="14"/>
  <c r="M144" i="14"/>
  <c r="M136" i="14"/>
  <c r="M129" i="14"/>
  <c r="M122" i="14"/>
  <c r="M115" i="14"/>
  <c r="M108" i="14"/>
  <c r="M100" i="14"/>
  <c r="M93" i="14"/>
  <c r="M79" i="14"/>
  <c r="M70" i="14"/>
  <c r="M56" i="14"/>
  <c r="M49" i="14"/>
  <c r="M42" i="14"/>
  <c r="M28" i="14"/>
  <c r="M21" i="14"/>
  <c r="M13" i="14"/>
  <c r="M5" i="14"/>
  <c r="T105" i="14"/>
  <c r="AA105" i="14" s="1"/>
  <c r="U105" i="14"/>
  <c r="U146" i="14"/>
  <c r="T146" i="14"/>
  <c r="AA146" i="14" s="1"/>
  <c r="U106" i="14"/>
  <c r="T106" i="14"/>
  <c r="U81" i="14"/>
  <c r="T81" i="14"/>
  <c r="AA81" i="14" s="1"/>
  <c r="T143" i="14"/>
  <c r="AA143" i="14" s="1"/>
  <c r="U143" i="14"/>
  <c r="U86" i="14"/>
  <c r="T86" i="14"/>
  <c r="AA86" i="14" s="1"/>
  <c r="U61" i="14"/>
  <c r="T61" i="14"/>
  <c r="AA61" i="14" s="1"/>
  <c r="U29" i="14"/>
  <c r="T29" i="14"/>
  <c r="AA29" i="14" s="1"/>
  <c r="M135" i="14"/>
  <c r="M107" i="14"/>
  <c r="M85" i="14"/>
  <c r="M55" i="14"/>
  <c r="T142" i="14"/>
  <c r="AA142" i="14" s="1"/>
  <c r="U142" i="14"/>
  <c r="U118" i="14"/>
  <c r="T118" i="14"/>
  <c r="AA118" i="14" s="1"/>
  <c r="U93" i="14"/>
  <c r="T93" i="14"/>
  <c r="AA93" i="14" s="1"/>
  <c r="U60" i="14"/>
  <c r="T60" i="14"/>
  <c r="M142" i="14"/>
  <c r="M120" i="14"/>
  <c r="M98" i="14"/>
  <c r="M84" i="14"/>
  <c r="M77" i="14"/>
  <c r="M62" i="14"/>
  <c r="M12" i="14"/>
  <c r="U72" i="14"/>
  <c r="T72" i="14"/>
  <c r="AA72" i="14" s="1"/>
  <c r="T141" i="14"/>
  <c r="AA141" i="14" s="1"/>
  <c r="U141" i="14"/>
  <c r="T133" i="14"/>
  <c r="AA133" i="14" s="1"/>
  <c r="U133" i="14"/>
  <c r="T125" i="14"/>
  <c r="AA125" i="14" s="1"/>
  <c r="U125" i="14"/>
  <c r="U117" i="14"/>
  <c r="T117" i="14"/>
  <c r="AA117" i="14" s="1"/>
  <c r="T109" i="14"/>
  <c r="AA109" i="14" s="1"/>
  <c r="U109" i="14"/>
  <c r="U100" i="14"/>
  <c r="T100" i="14"/>
  <c r="AA100" i="14" s="1"/>
  <c r="U92" i="14"/>
  <c r="T92" i="14"/>
  <c r="AA92" i="14" s="1"/>
  <c r="T84" i="14"/>
  <c r="AA84" i="14" s="1"/>
  <c r="U84" i="14"/>
  <c r="U67" i="14"/>
  <c r="T67" i="14"/>
  <c r="AA67" i="14" s="1"/>
  <c r="U59" i="14"/>
  <c r="T59" i="14"/>
  <c r="AA59" i="14" s="1"/>
  <c r="T51" i="14"/>
  <c r="AA51" i="14" s="1"/>
  <c r="U51" i="14"/>
  <c r="U43" i="14"/>
  <c r="T43" i="14"/>
  <c r="AA43" i="14" s="1"/>
  <c r="T35" i="14"/>
  <c r="AA35" i="14" s="1"/>
  <c r="U35" i="14"/>
  <c r="U27" i="14"/>
  <c r="T27" i="14"/>
  <c r="AA27" i="14" s="1"/>
  <c r="U19" i="14"/>
  <c r="T19" i="14"/>
  <c r="AA19" i="14" s="1"/>
  <c r="U10" i="14"/>
  <c r="T10" i="14"/>
  <c r="AA10" i="14" s="1"/>
  <c r="M148" i="14"/>
  <c r="M141" i="14"/>
  <c r="M127" i="14"/>
  <c r="M119" i="14"/>
  <c r="M97" i="14"/>
  <c r="M90" i="14"/>
  <c r="M83" i="14"/>
  <c r="M68" i="14"/>
  <c r="M61" i="14"/>
  <c r="M53" i="14"/>
  <c r="M47" i="14"/>
  <c r="M32" i="14"/>
  <c r="M25" i="14"/>
  <c r="M11" i="14"/>
  <c r="M3" i="14"/>
  <c r="M16" i="14"/>
  <c r="T73" i="14"/>
  <c r="AA73" i="14" s="1"/>
  <c r="U73" i="14"/>
  <c r="U151" i="14"/>
  <c r="T151" i="14"/>
  <c r="AA151" i="14" s="1"/>
  <c r="U127" i="14"/>
  <c r="T127" i="14"/>
  <c r="AA127" i="14" s="1"/>
  <c r="U102" i="14"/>
  <c r="T102" i="14"/>
  <c r="AA102" i="14" s="1"/>
  <c r="T78" i="14"/>
  <c r="AA78" i="14" s="1"/>
  <c r="U78" i="14"/>
  <c r="U53" i="14"/>
  <c r="T53" i="14"/>
  <c r="AA53" i="14" s="1"/>
  <c r="T37" i="14"/>
  <c r="AA37" i="14" s="1"/>
  <c r="U37" i="14"/>
  <c r="U21" i="14"/>
  <c r="T21" i="14"/>
  <c r="AA21" i="14" s="1"/>
  <c r="M143" i="14"/>
  <c r="M121" i="14"/>
  <c r="M114" i="14"/>
  <c r="M92" i="14"/>
  <c r="M63" i="14"/>
  <c r="M41" i="14"/>
  <c r="M34" i="14"/>
  <c r="M27" i="14"/>
  <c r="M105" i="14"/>
  <c r="U134" i="14"/>
  <c r="T134" i="14"/>
  <c r="AA134" i="14" s="1"/>
  <c r="U101" i="14"/>
  <c r="T101" i="14"/>
  <c r="AA101" i="14" s="1"/>
  <c r="T77" i="14"/>
  <c r="AA77" i="14" s="1"/>
  <c r="U77" i="14"/>
  <c r="U52" i="14"/>
  <c r="T52" i="14"/>
  <c r="AA52" i="14" s="1"/>
  <c r="M106" i="14"/>
  <c r="M40" i="14"/>
  <c r="M33" i="14"/>
  <c r="M26" i="14"/>
  <c r="M9" i="14"/>
  <c r="T148" i="14"/>
  <c r="AA148" i="14" s="1"/>
  <c r="U148" i="14"/>
  <c r="U132" i="14"/>
  <c r="T132" i="14"/>
  <c r="AA132" i="14" s="1"/>
  <c r="T116" i="14"/>
  <c r="AA116" i="14" s="1"/>
  <c r="U116" i="14"/>
  <c r="T108" i="14"/>
  <c r="AA108" i="14" s="1"/>
  <c r="U108" i="14"/>
  <c r="U99" i="14"/>
  <c r="T99" i="14"/>
  <c r="AA99" i="14" s="1"/>
  <c r="T91" i="14"/>
  <c r="AA91" i="14" s="1"/>
  <c r="U91" i="14"/>
  <c r="U83" i="14"/>
  <c r="T83" i="14"/>
  <c r="AA83" i="14" s="1"/>
  <c r="U75" i="14"/>
  <c r="T75" i="14"/>
  <c r="AA75" i="14" s="1"/>
  <c r="T66" i="14"/>
  <c r="AA66" i="14" s="1"/>
  <c r="U66" i="14"/>
  <c r="T58" i="14"/>
  <c r="AA58" i="14" s="1"/>
  <c r="U58" i="14"/>
  <c r="T50" i="14"/>
  <c r="AA50" i="14" s="1"/>
  <c r="U50" i="14"/>
  <c r="T42" i="14"/>
  <c r="AA42" i="14" s="1"/>
  <c r="U42" i="14"/>
  <c r="U34" i="14"/>
  <c r="T34" i="14"/>
  <c r="AA34" i="14" s="1"/>
  <c r="U26" i="14"/>
  <c r="T26" i="14"/>
  <c r="AA26" i="14" s="1"/>
  <c r="U18" i="14"/>
  <c r="T18" i="14"/>
  <c r="AA18" i="14" s="1"/>
  <c r="U8" i="14"/>
  <c r="T8" i="14"/>
  <c r="AA8" i="14" s="1"/>
  <c r="M147" i="14"/>
  <c r="M140" i="14"/>
  <c r="M133" i="14"/>
  <c r="M126" i="14"/>
  <c r="M112" i="14"/>
  <c r="M103" i="14"/>
  <c r="M89" i="14"/>
  <c r="M82" i="14"/>
  <c r="M75" i="14"/>
  <c r="M67" i="14"/>
  <c r="M60" i="14"/>
  <c r="M46" i="14"/>
  <c r="M38" i="14"/>
  <c r="M10" i="14"/>
  <c r="U16" i="14"/>
  <c r="T16" i="14"/>
  <c r="AA16" i="14" s="1"/>
  <c r="U130" i="14"/>
  <c r="T130" i="14"/>
  <c r="AA130" i="14" s="1"/>
  <c r="U89" i="14"/>
  <c r="T89" i="14"/>
  <c r="AA89" i="14" s="1"/>
  <c r="T135" i="14"/>
  <c r="AA135" i="14" s="1"/>
  <c r="U135" i="14"/>
  <c r="T119" i="14"/>
  <c r="AA119" i="14" s="1"/>
  <c r="U119" i="14"/>
  <c r="T94" i="14"/>
  <c r="AA94" i="14" s="1"/>
  <c r="U94" i="14"/>
  <c r="U69" i="14"/>
  <c r="T69" i="14"/>
  <c r="AA69" i="14" s="1"/>
  <c r="U45" i="14"/>
  <c r="T45" i="14"/>
  <c r="U12" i="14"/>
  <c r="T12" i="14"/>
  <c r="AA12" i="14" s="1"/>
  <c r="M99" i="14"/>
  <c r="M78" i="14"/>
  <c r="T150" i="14"/>
  <c r="AA150" i="14" s="1"/>
  <c r="U150" i="14"/>
  <c r="U126" i="14"/>
  <c r="T126" i="14"/>
  <c r="AA126" i="14" s="1"/>
  <c r="U110" i="14"/>
  <c r="T110" i="14"/>
  <c r="AA110" i="14" s="1"/>
  <c r="U85" i="14"/>
  <c r="T85" i="14"/>
  <c r="AA85" i="14" s="1"/>
  <c r="U68" i="14"/>
  <c r="T68" i="14"/>
  <c r="AA68" i="14" s="1"/>
  <c r="U44" i="14"/>
  <c r="T44" i="14"/>
  <c r="AA44" i="14" s="1"/>
  <c r="U36" i="14"/>
  <c r="T36" i="14"/>
  <c r="AA36" i="14" s="1"/>
  <c r="U28" i="14"/>
  <c r="T28" i="14"/>
  <c r="AA28" i="14" s="1"/>
  <c r="T20" i="14"/>
  <c r="AA20" i="14" s="1"/>
  <c r="U20" i="14"/>
  <c r="U11" i="14"/>
  <c r="T11" i="14"/>
  <c r="AA11" i="14" s="1"/>
  <c r="M149" i="14"/>
  <c r="M128" i="14"/>
  <c r="M91" i="14"/>
  <c r="M4" i="14"/>
  <c r="U149" i="14"/>
  <c r="T149" i="14"/>
  <c r="AA149" i="14" s="1"/>
  <c r="U140" i="14"/>
  <c r="T140" i="14"/>
  <c r="AA140" i="14" s="1"/>
  <c r="U124" i="14"/>
  <c r="T124" i="14"/>
  <c r="AA124" i="14" s="1"/>
  <c r="T147" i="14"/>
  <c r="AA147" i="14" s="1"/>
  <c r="U147" i="14"/>
  <c r="T139" i="14"/>
  <c r="AA139" i="14" s="1"/>
  <c r="U139" i="14"/>
  <c r="U131" i="14"/>
  <c r="T131" i="14"/>
  <c r="AA131" i="14" s="1"/>
  <c r="T123" i="14"/>
  <c r="AA123" i="14" s="1"/>
  <c r="U123" i="14"/>
  <c r="U115" i="14"/>
  <c r="T115" i="14"/>
  <c r="AA115" i="14" s="1"/>
  <c r="T107" i="14"/>
  <c r="AA107" i="14" s="1"/>
  <c r="U107" i="14"/>
  <c r="U98" i="14"/>
  <c r="T98" i="14"/>
  <c r="AA98" i="14" s="1"/>
  <c r="T90" i="14"/>
  <c r="AA90" i="14" s="1"/>
  <c r="U90" i="14"/>
  <c r="T82" i="14"/>
  <c r="AA82" i="14" s="1"/>
  <c r="U82" i="14"/>
  <c r="T74" i="14"/>
  <c r="AA74" i="14" s="1"/>
  <c r="U74" i="14"/>
  <c r="T65" i="14"/>
  <c r="AA65" i="14" s="1"/>
  <c r="U65" i="14"/>
  <c r="T57" i="14"/>
  <c r="AA57" i="14" s="1"/>
  <c r="U57" i="14"/>
  <c r="U49" i="14"/>
  <c r="T49" i="14"/>
  <c r="AA49" i="14" s="1"/>
  <c r="U41" i="14"/>
  <c r="T41" i="14"/>
  <c r="AA41" i="14" s="1"/>
  <c r="T33" i="14"/>
  <c r="AA33" i="14" s="1"/>
  <c r="U33" i="14"/>
  <c r="U25" i="14"/>
  <c r="T25" i="14"/>
  <c r="AA25" i="14" s="1"/>
  <c r="T17" i="14"/>
  <c r="AA17" i="14" s="1"/>
  <c r="U17" i="14"/>
  <c r="U7" i="14"/>
  <c r="T7" i="14"/>
  <c r="AA7" i="14" s="1"/>
  <c r="M146" i="14"/>
  <c r="M139" i="14"/>
  <c r="M132" i="14"/>
  <c r="M125" i="14"/>
  <c r="M111" i="14"/>
  <c r="M102" i="14"/>
  <c r="M96" i="14"/>
  <c r="M88" i="14"/>
  <c r="M81" i="14"/>
  <c r="M74" i="14"/>
  <c r="M66" i="14"/>
  <c r="M59" i="14"/>
  <c r="M52" i="14"/>
  <c r="M45" i="14"/>
  <c r="M36" i="14"/>
  <c r="M18" i="14"/>
  <c r="M8" i="14"/>
  <c r="U9" i="14"/>
  <c r="T9" i="14"/>
  <c r="AA9" i="14" s="1"/>
  <c r="F9" i="1"/>
  <c r="F11" i="1" s="1"/>
  <c r="F25" i="1"/>
  <c r="B9" i="1"/>
  <c r="B10" i="1" s="1"/>
  <c r="F23" i="1"/>
  <c r="U111" i="14" l="1"/>
  <c r="V111" i="14" s="1"/>
  <c r="X111" i="14" s="1"/>
  <c r="Y111" i="14" s="1"/>
  <c r="U114" i="14"/>
  <c r="V114" i="14" s="1"/>
  <c r="X114" i="14" s="1"/>
  <c r="Y114" i="14" s="1"/>
  <c r="U76" i="14"/>
  <c r="V76" i="14" s="1"/>
  <c r="X76" i="14" s="1"/>
  <c r="Y76" i="14" s="1"/>
  <c r="F29" i="1"/>
  <c r="U121" i="14"/>
  <c r="V121" i="14" s="1"/>
  <c r="X121" i="14" s="1"/>
  <c r="T3" i="14"/>
  <c r="AA3" i="14" s="1"/>
  <c r="V25" i="14"/>
  <c r="X25" i="14" s="1"/>
  <c r="Y25" i="14" s="1"/>
  <c r="V41" i="14"/>
  <c r="X41" i="14" s="1"/>
  <c r="Y41" i="14" s="1"/>
  <c r="V124" i="14"/>
  <c r="X124" i="14" s="1"/>
  <c r="Y124" i="14" s="1"/>
  <c r="V68" i="14"/>
  <c r="X68" i="14" s="1"/>
  <c r="Y68" i="14" s="1"/>
  <c r="V45" i="14"/>
  <c r="V8" i="14"/>
  <c r="X8" i="14" s="1"/>
  <c r="Y8" i="14" s="1"/>
  <c r="V75" i="14"/>
  <c r="X75" i="14" s="1"/>
  <c r="Y75" i="14" s="1"/>
  <c r="V134" i="14"/>
  <c r="X134" i="14" s="1"/>
  <c r="Y134" i="14" s="1"/>
  <c r="V3" i="14"/>
  <c r="X3" i="14" s="1"/>
  <c r="Y3" i="14" s="1"/>
  <c r="V51" i="14"/>
  <c r="X51" i="14" s="1"/>
  <c r="Y51" i="14" s="1"/>
  <c r="V143" i="14"/>
  <c r="X143" i="14" s="1"/>
  <c r="Y143" i="14" s="1"/>
  <c r="V105" i="14"/>
  <c r="X105" i="14" s="1"/>
  <c r="Y105" i="14" s="1"/>
  <c r="V104" i="14"/>
  <c r="X104" i="14" s="1"/>
  <c r="Y104" i="14" s="1"/>
  <c r="V137" i="14"/>
  <c r="X137" i="14" s="1"/>
  <c r="Y137" i="14" s="1"/>
  <c r="V40" i="14"/>
  <c r="X40" i="14" s="1"/>
  <c r="Y40" i="14" s="1"/>
  <c r="V17" i="14"/>
  <c r="X17" i="14" s="1"/>
  <c r="Y17" i="14" s="1"/>
  <c r="V33" i="14"/>
  <c r="X33" i="14" s="1"/>
  <c r="Y33" i="14" s="1"/>
  <c r="V65" i="14"/>
  <c r="X65" i="14" s="1"/>
  <c r="Y65" i="14" s="1"/>
  <c r="V82" i="14"/>
  <c r="X82" i="14" s="1"/>
  <c r="Y82" i="14" s="1"/>
  <c r="V147" i="14"/>
  <c r="X147" i="14" s="1"/>
  <c r="Y147" i="14" s="1"/>
  <c r="V119" i="14"/>
  <c r="X119" i="14" s="1"/>
  <c r="Y119" i="14" s="1"/>
  <c r="V50" i="14"/>
  <c r="X50" i="14" s="1"/>
  <c r="Y50" i="14" s="1"/>
  <c r="V116" i="14"/>
  <c r="X116" i="14" s="1"/>
  <c r="Y116" i="14" s="1"/>
  <c r="V148" i="14"/>
  <c r="X148" i="14" s="1"/>
  <c r="Y148" i="14" s="1"/>
  <c r="V19" i="14"/>
  <c r="X19" i="14" s="1"/>
  <c r="Y19" i="14" s="1"/>
  <c r="V67" i="14"/>
  <c r="X67" i="14" s="1"/>
  <c r="Y67" i="14" s="1"/>
  <c r="V100" i="14"/>
  <c r="X100" i="14" s="1"/>
  <c r="Y100" i="14" s="1"/>
  <c r="V117" i="14"/>
  <c r="X117" i="14" s="1"/>
  <c r="Y117" i="14" s="1"/>
  <c r="V72" i="14"/>
  <c r="X72" i="14" s="1"/>
  <c r="Y72" i="14" s="1"/>
  <c r="V60" i="14"/>
  <c r="V29" i="14"/>
  <c r="X29" i="14" s="1"/>
  <c r="Y29" i="14" s="1"/>
  <c r="V86" i="14"/>
  <c r="X86" i="14" s="1"/>
  <c r="Y86" i="14" s="1"/>
  <c r="V106" i="14"/>
  <c r="V30" i="14"/>
  <c r="X30" i="14" s="1"/>
  <c r="Y30" i="14" s="1"/>
  <c r="V46" i="14"/>
  <c r="X46" i="14" s="1"/>
  <c r="Y46" i="14" s="1"/>
  <c r="V79" i="14"/>
  <c r="X79" i="14" s="1"/>
  <c r="Y79" i="14" s="1"/>
  <c r="V95" i="14"/>
  <c r="X95" i="14" s="1"/>
  <c r="Y95" i="14" s="1"/>
  <c r="V112" i="14"/>
  <c r="X112" i="14" s="1"/>
  <c r="V144" i="14"/>
  <c r="X144" i="14" s="1"/>
  <c r="Y144" i="14" s="1"/>
  <c r="V5" i="14"/>
  <c r="X5" i="14" s="1"/>
  <c r="Y5" i="14" s="1"/>
  <c r="V39" i="14"/>
  <c r="X39" i="14" s="1"/>
  <c r="Y39" i="14" s="1"/>
  <c r="V55" i="14"/>
  <c r="X55" i="14" s="1"/>
  <c r="Y55" i="14" s="1"/>
  <c r="V71" i="14"/>
  <c r="X71" i="14" s="1"/>
  <c r="Y71" i="14" s="1"/>
  <c r="V6" i="14"/>
  <c r="X6" i="14" s="1"/>
  <c r="Y6" i="14" s="1"/>
  <c r="V24" i="14"/>
  <c r="X24" i="14" s="1"/>
  <c r="Y24" i="14" s="1"/>
  <c r="V56" i="14"/>
  <c r="X56" i="14" s="1"/>
  <c r="Y56" i="14" s="1"/>
  <c r="V97" i="14"/>
  <c r="X97" i="14" s="1"/>
  <c r="Y97" i="14" s="1"/>
  <c r="V138" i="14"/>
  <c r="X138" i="14" s="1"/>
  <c r="Y138" i="14" s="1"/>
  <c r="V49" i="14"/>
  <c r="X49" i="14" s="1"/>
  <c r="Y49" i="14" s="1"/>
  <c r="V98" i="14"/>
  <c r="X98" i="14" s="1"/>
  <c r="Y98" i="14" s="1"/>
  <c r="V115" i="14"/>
  <c r="X115" i="14" s="1"/>
  <c r="Y115" i="14" s="1"/>
  <c r="V131" i="14"/>
  <c r="X131" i="14" s="1"/>
  <c r="Y131" i="14" s="1"/>
  <c r="V140" i="14"/>
  <c r="X140" i="14" s="1"/>
  <c r="Y140" i="14" s="1"/>
  <c r="V11" i="14"/>
  <c r="X11" i="14" s="1"/>
  <c r="Y11" i="14" s="1"/>
  <c r="V28" i="14"/>
  <c r="X28" i="14" s="1"/>
  <c r="Y28" i="14" s="1"/>
  <c r="V44" i="14"/>
  <c r="X44" i="14" s="1"/>
  <c r="Y44" i="14" s="1"/>
  <c r="V85" i="14"/>
  <c r="X85" i="14" s="1"/>
  <c r="Y85" i="14" s="1"/>
  <c r="V126" i="14"/>
  <c r="X126" i="14" s="1"/>
  <c r="Y126" i="14" s="1"/>
  <c r="V12" i="14"/>
  <c r="X12" i="14" s="1"/>
  <c r="Y12" i="14" s="1"/>
  <c r="V69" i="14"/>
  <c r="X69" i="14" s="1"/>
  <c r="Y69" i="14" s="1"/>
  <c r="V89" i="14"/>
  <c r="X89" i="14" s="1"/>
  <c r="Y89" i="14" s="1"/>
  <c r="V16" i="14"/>
  <c r="X16" i="14" s="1"/>
  <c r="Y16" i="14" s="1"/>
  <c r="V18" i="14"/>
  <c r="X18" i="14" s="1"/>
  <c r="Y18" i="14" s="1"/>
  <c r="V34" i="14"/>
  <c r="X34" i="14" s="1"/>
  <c r="Y34" i="14" s="1"/>
  <c r="V83" i="14"/>
  <c r="X83" i="14" s="1"/>
  <c r="Y83" i="14" s="1"/>
  <c r="V99" i="14"/>
  <c r="X99" i="14" s="1"/>
  <c r="Y99" i="14" s="1"/>
  <c r="V52" i="14"/>
  <c r="X52" i="14" s="1"/>
  <c r="Y52" i="14" s="1"/>
  <c r="V101" i="14"/>
  <c r="X101" i="14" s="1"/>
  <c r="Y101" i="14" s="1"/>
  <c r="V21" i="14"/>
  <c r="X21" i="14" s="1"/>
  <c r="Y21" i="14" s="1"/>
  <c r="V53" i="14"/>
  <c r="X53" i="14" s="1"/>
  <c r="Y53" i="14" s="1"/>
  <c r="V102" i="14"/>
  <c r="X102" i="14" s="1"/>
  <c r="Y102" i="14" s="1"/>
  <c r="V151" i="14"/>
  <c r="X151" i="14" s="1"/>
  <c r="Y151" i="14" s="1"/>
  <c r="V109" i="14"/>
  <c r="X109" i="14" s="1"/>
  <c r="Y109" i="14" s="1"/>
  <c r="V125" i="14"/>
  <c r="X125" i="14" s="1"/>
  <c r="Y125" i="14" s="1"/>
  <c r="V141" i="14"/>
  <c r="X141" i="14" s="1"/>
  <c r="Y141" i="14" s="1"/>
  <c r="V142" i="14"/>
  <c r="X142" i="14" s="1"/>
  <c r="Y142" i="14" s="1"/>
  <c r="V4" i="14"/>
  <c r="X4" i="14" s="1"/>
  <c r="Y4" i="14" s="1"/>
  <c r="V22" i="14"/>
  <c r="X22" i="14" s="1"/>
  <c r="Y22" i="14" s="1"/>
  <c r="V70" i="14"/>
  <c r="X70" i="14" s="1"/>
  <c r="Y70" i="14" s="1"/>
  <c r="V103" i="14"/>
  <c r="X103" i="14" s="1"/>
  <c r="Y103" i="14" s="1"/>
  <c r="V136" i="14"/>
  <c r="X136" i="14" s="1"/>
  <c r="Y136" i="14" s="1"/>
  <c r="V152" i="14"/>
  <c r="X152" i="14" s="1"/>
  <c r="Y152" i="14" s="1"/>
  <c r="V31" i="14"/>
  <c r="X31" i="14" s="1"/>
  <c r="Y31" i="14" s="1"/>
  <c r="V47" i="14"/>
  <c r="X47" i="14" s="1"/>
  <c r="Y47" i="14" s="1"/>
  <c r="V96" i="14"/>
  <c r="X96" i="14" s="1"/>
  <c r="Y96" i="14" s="1"/>
  <c r="V129" i="14"/>
  <c r="X129" i="14" s="1"/>
  <c r="Y129" i="14" s="1"/>
  <c r="V48" i="14"/>
  <c r="X48" i="14" s="1"/>
  <c r="Y48" i="14" s="1"/>
  <c r="V64" i="14"/>
  <c r="X64" i="14" s="1"/>
  <c r="Y64" i="14" s="1"/>
  <c r="V7" i="14"/>
  <c r="X7" i="14" s="1"/>
  <c r="Y7" i="14" s="1"/>
  <c r="V149" i="14"/>
  <c r="X149" i="14" s="1"/>
  <c r="Y149" i="14" s="1"/>
  <c r="V36" i="14"/>
  <c r="X36" i="14" s="1"/>
  <c r="Y36" i="14" s="1"/>
  <c r="V110" i="14"/>
  <c r="X110" i="14" s="1"/>
  <c r="Y110" i="14" s="1"/>
  <c r="V130" i="14"/>
  <c r="X130" i="14" s="1"/>
  <c r="Y130" i="14" s="1"/>
  <c r="V26" i="14"/>
  <c r="V132" i="14"/>
  <c r="X132" i="14" s="1"/>
  <c r="Y132" i="14" s="1"/>
  <c r="V127" i="14"/>
  <c r="X127" i="14" s="1"/>
  <c r="Y127" i="14" s="1"/>
  <c r="V35" i="14"/>
  <c r="X35" i="14" s="1"/>
  <c r="Y35" i="14" s="1"/>
  <c r="V84" i="14"/>
  <c r="X84" i="14" s="1"/>
  <c r="Y84" i="14" s="1"/>
  <c r="V133" i="14"/>
  <c r="X133" i="14" s="1"/>
  <c r="Y133" i="14" s="1"/>
  <c r="V13" i="14"/>
  <c r="X13" i="14" s="1"/>
  <c r="Y13" i="14" s="1"/>
  <c r="V23" i="14"/>
  <c r="X23" i="14" s="1"/>
  <c r="Y23" i="14" s="1"/>
  <c r="V88" i="14"/>
  <c r="X88" i="14" s="1"/>
  <c r="Y88" i="14" s="1"/>
  <c r="V66" i="14"/>
  <c r="X66" i="14" s="1"/>
  <c r="Y66" i="14" s="1"/>
  <c r="V118" i="14"/>
  <c r="X118" i="14" s="1"/>
  <c r="Y118" i="14" s="1"/>
  <c r="V62" i="14"/>
  <c r="X62" i="14" s="1"/>
  <c r="Y62" i="14" s="1"/>
  <c r="V128" i="14"/>
  <c r="X128" i="14" s="1"/>
  <c r="Y128" i="14" s="1"/>
  <c r="V9" i="14"/>
  <c r="X9" i="14" s="1"/>
  <c r="Y9" i="14" s="1"/>
  <c r="V57" i="14"/>
  <c r="X57" i="14" s="1"/>
  <c r="Y57" i="14" s="1"/>
  <c r="V74" i="14"/>
  <c r="X74" i="14" s="1"/>
  <c r="Y74" i="14" s="1"/>
  <c r="V90" i="14"/>
  <c r="X90" i="14" s="1"/>
  <c r="Y90" i="14" s="1"/>
  <c r="V107" i="14"/>
  <c r="X107" i="14" s="1"/>
  <c r="Y107" i="14" s="1"/>
  <c r="V123" i="14"/>
  <c r="X123" i="14" s="1"/>
  <c r="Y123" i="14" s="1"/>
  <c r="V139" i="14"/>
  <c r="X139" i="14" s="1"/>
  <c r="Y139" i="14" s="1"/>
  <c r="V20" i="14"/>
  <c r="X20" i="14" s="1"/>
  <c r="Y20" i="14" s="1"/>
  <c r="V150" i="14"/>
  <c r="X150" i="14" s="1"/>
  <c r="Y150" i="14" s="1"/>
  <c r="V94" i="14"/>
  <c r="X94" i="14" s="1"/>
  <c r="Y94" i="14" s="1"/>
  <c r="V135" i="14"/>
  <c r="X135" i="14" s="1"/>
  <c r="Y135" i="14" s="1"/>
  <c r="V42" i="14"/>
  <c r="X42" i="14" s="1"/>
  <c r="Y42" i="14" s="1"/>
  <c r="V58" i="14"/>
  <c r="X58" i="14" s="1"/>
  <c r="Y58" i="14" s="1"/>
  <c r="V91" i="14"/>
  <c r="X91" i="14" s="1"/>
  <c r="Y91" i="14" s="1"/>
  <c r="V108" i="14"/>
  <c r="X108" i="14" s="1"/>
  <c r="Y108" i="14" s="1"/>
  <c r="V77" i="14"/>
  <c r="X77" i="14" s="1"/>
  <c r="Y77" i="14" s="1"/>
  <c r="V37" i="14"/>
  <c r="X37" i="14" s="1"/>
  <c r="Y37" i="14" s="1"/>
  <c r="V78" i="14"/>
  <c r="X78" i="14" s="1"/>
  <c r="Y78" i="14" s="1"/>
  <c r="V73" i="14"/>
  <c r="X73" i="14" s="1"/>
  <c r="Y73" i="14" s="1"/>
  <c r="V10" i="14"/>
  <c r="X10" i="14" s="1"/>
  <c r="Y10" i="14" s="1"/>
  <c r="V27" i="14"/>
  <c r="X27" i="14" s="1"/>
  <c r="Y27" i="14" s="1"/>
  <c r="V43" i="14"/>
  <c r="X43" i="14" s="1"/>
  <c r="Y43" i="14" s="1"/>
  <c r="V59" i="14"/>
  <c r="X59" i="14" s="1"/>
  <c r="Y59" i="14" s="1"/>
  <c r="V92" i="14"/>
  <c r="X92" i="14" s="1"/>
  <c r="Y92" i="14" s="1"/>
  <c r="V93" i="14"/>
  <c r="X93" i="14" s="1"/>
  <c r="Y93" i="14" s="1"/>
  <c r="V61" i="14"/>
  <c r="X61" i="14" s="1"/>
  <c r="Y61" i="14" s="1"/>
  <c r="V81" i="14"/>
  <c r="X81" i="14" s="1"/>
  <c r="Y81" i="14" s="1"/>
  <c r="V146" i="14"/>
  <c r="X146" i="14" s="1"/>
  <c r="Y146" i="14" s="1"/>
  <c r="V38" i="14"/>
  <c r="X38" i="14" s="1"/>
  <c r="Y38" i="14" s="1"/>
  <c r="V54" i="14"/>
  <c r="X54" i="14" s="1"/>
  <c r="Y54" i="14" s="1"/>
  <c r="V87" i="14"/>
  <c r="X87" i="14" s="1"/>
  <c r="Y87" i="14" s="1"/>
  <c r="V120" i="14"/>
  <c r="X120" i="14" s="1"/>
  <c r="Y120" i="14" s="1"/>
  <c r="V14" i="14"/>
  <c r="X14" i="14" s="1"/>
  <c r="Y14" i="14" s="1"/>
  <c r="V63" i="14"/>
  <c r="X63" i="14" s="1"/>
  <c r="Y63" i="14" s="1"/>
  <c r="V80" i="14"/>
  <c r="X80" i="14" s="1"/>
  <c r="Y80" i="14" s="1"/>
  <c r="V113" i="14"/>
  <c r="X113" i="14" s="1"/>
  <c r="Y113" i="14" s="1"/>
  <c r="V145" i="14"/>
  <c r="X145" i="14" s="1"/>
  <c r="Y145" i="14" s="1"/>
  <c r="V15" i="14"/>
  <c r="X15" i="14" s="1"/>
  <c r="Y15" i="14" s="1"/>
  <c r="V32" i="14"/>
  <c r="X32" i="14" s="1"/>
  <c r="Y32" i="14" s="1"/>
  <c r="V122" i="14"/>
  <c r="X122" i="14" s="1"/>
  <c r="Y122" i="14" s="1"/>
  <c r="B11" i="1"/>
  <c r="B17" i="1" s="1"/>
  <c r="B20" i="1" s="1"/>
  <c r="B21" i="1" s="1"/>
  <c r="F12" i="1"/>
  <c r="F17" i="1" s="1"/>
  <c r="F35" i="1" l="1"/>
  <c r="F34" i="1"/>
  <c r="X26" i="14"/>
  <c r="Y26" i="14" s="1"/>
  <c r="Y121" i="14"/>
  <c r="Y112" i="14"/>
  <c r="F20" i="1"/>
  <c r="F21" i="1" s="1"/>
  <c r="F22" i="1" s="1"/>
  <c r="F24" i="1" s="1"/>
  <c r="F26" i="1" s="1"/>
  <c r="F31" i="1" l="1"/>
  <c r="F32" i="1" s="1"/>
  <c r="F27" i="1"/>
</calcChain>
</file>

<file path=xl/comments1.xml><?xml version="1.0" encoding="utf-8"?>
<comments xmlns="http://schemas.openxmlformats.org/spreadsheetml/2006/main">
  <authors>
    <author>Leiferman, Bobbi</author>
    <author>Woodmansey, Susan</author>
    <author>Darnall, Tamara</author>
  </authors>
  <commentList>
    <comment ref="O57" authorId="0">
      <text>
        <r>
          <rPr>
            <sz val="9"/>
            <color indexed="81"/>
            <rFont val="Tahoma"/>
            <family val="2"/>
          </rPr>
          <t>Includes 23.75 Our Home Students</t>
        </r>
      </text>
    </comment>
    <comment ref="P57" authorId="0">
      <text>
        <r>
          <rPr>
            <sz val="9"/>
            <color indexed="81"/>
            <rFont val="Tahoma"/>
            <family val="2"/>
          </rPr>
          <t>Includes 20.33 Our Home Students</t>
        </r>
      </text>
    </comment>
    <comment ref="Q57" authorId="0">
      <text>
        <r>
          <rPr>
            <sz val="9"/>
            <color indexed="81"/>
            <rFont val="Tahoma"/>
            <family val="2"/>
          </rPr>
          <t>Includes 21.20 Our Home Students</t>
        </r>
      </text>
    </comment>
    <comment ref="J110" authorId="1">
      <text>
        <r>
          <rPr>
            <b/>
            <sz val="9"/>
            <color indexed="81"/>
            <rFont val="Tahoma"/>
            <family val="2"/>
          </rPr>
          <t>Woodmansey, Susan:</t>
        </r>
        <r>
          <rPr>
            <sz val="9"/>
            <color indexed="81"/>
            <rFont val="Tahoma"/>
            <family val="2"/>
          </rPr>
          <t xml:space="preserve">
Adjusted forOH
in Fall 2015
</t>
        </r>
      </text>
    </comment>
    <comment ref="M110" authorId="2">
      <text>
        <r>
          <rPr>
            <b/>
            <sz val="9"/>
            <color indexed="81"/>
            <rFont val="Tahoma"/>
            <family val="2"/>
          </rPr>
          <t>Darnall, Tamara:</t>
        </r>
        <r>
          <rPr>
            <sz val="9"/>
            <color indexed="81"/>
            <rFont val="Tahoma"/>
            <family val="2"/>
          </rPr>
          <t xml:space="preserve">
adj for SDCL 13-13-10.1, 2C</t>
        </r>
      </text>
    </comment>
    <comment ref="J112" authorId="1">
      <text>
        <r>
          <rPr>
            <b/>
            <sz val="9"/>
            <color indexed="81"/>
            <rFont val="Tahoma"/>
            <family val="2"/>
          </rPr>
          <t>Woodmansey, Susan:</t>
        </r>
        <r>
          <rPr>
            <sz val="9"/>
            <color indexed="81"/>
            <rFont val="Tahoma"/>
            <family val="2"/>
          </rPr>
          <t xml:space="preserve">
Adjusted for APA
 - Fall 2015</t>
        </r>
      </text>
    </comment>
    <comment ref="M112" authorId="2">
      <text>
        <r>
          <rPr>
            <b/>
            <sz val="9"/>
            <color indexed="81"/>
            <rFont val="Tahoma"/>
            <family val="2"/>
          </rPr>
          <t>Darnall, Tamara:</t>
        </r>
        <r>
          <rPr>
            <sz val="9"/>
            <color indexed="81"/>
            <rFont val="Tahoma"/>
            <family val="2"/>
          </rPr>
          <t xml:space="preserve">
adj for SDCL 13-13-10.1, 2C</t>
        </r>
      </text>
    </comment>
    <comment ref="O133" authorId="0">
      <text>
        <r>
          <rPr>
            <sz val="9"/>
            <color indexed="81"/>
            <rFont val="Tahoma"/>
            <family val="2"/>
          </rPr>
          <t>Includes 54 APA students</t>
        </r>
      </text>
    </comment>
    <comment ref="P133" authorId="0">
      <text>
        <r>
          <rPr>
            <sz val="9"/>
            <color indexed="81"/>
            <rFont val="Tahoma"/>
            <family val="2"/>
          </rPr>
          <t>Includes 55 APA students</t>
        </r>
      </text>
    </comment>
    <comment ref="Q133" authorId="0">
      <text>
        <r>
          <rPr>
            <sz val="9"/>
            <color indexed="81"/>
            <rFont val="Tahoma"/>
            <family val="2"/>
          </rPr>
          <t>Includes 53 APA students</t>
        </r>
      </text>
    </comment>
  </commentList>
</comments>
</file>

<file path=xl/sharedStrings.xml><?xml version="1.0" encoding="utf-8"?>
<sst xmlns="http://schemas.openxmlformats.org/spreadsheetml/2006/main" count="1203" uniqueCount="393">
  <si>
    <t xml:space="preserve"> </t>
  </si>
  <si>
    <t>District No.</t>
  </si>
  <si>
    <t>District Size</t>
  </si>
  <si>
    <t>Teacher Ratio Range</t>
  </si>
  <si>
    <t>Target Student to Teacher Ratio</t>
  </si>
  <si>
    <t>State Aid Share for Non-Teacher Expenses</t>
  </si>
  <si>
    <t>Number of Eligible LEP Students</t>
  </si>
  <si>
    <t>X LEP Weight</t>
  </si>
  <si>
    <t>LEP Adjustment</t>
  </si>
  <si>
    <t>Weighted LEP Student Count</t>
  </si>
  <si>
    <t>LEP Adjustment Teachers</t>
  </si>
  <si>
    <t>Calculation for LEP Teacher Salary/Benefit Need:</t>
  </si>
  <si>
    <t>School District</t>
  </si>
  <si>
    <t>ANDES CENTRAL</t>
  </si>
  <si>
    <t>BENNETT COUNTY</t>
  </si>
  <si>
    <t>EAGLE BUTTE</t>
  </si>
  <si>
    <t>SOUTH CENTRAL</t>
  </si>
  <si>
    <t>TIMBER LAKE</t>
  </si>
  <si>
    <t>WAGNER COMMUNITY</t>
  </si>
  <si>
    <t>SMEE</t>
  </si>
  <si>
    <t>TODD COUNTY</t>
  </si>
  <si>
    <t>WHITE RIVER</t>
  </si>
  <si>
    <t>PLANKINTON</t>
  </si>
  <si>
    <t>BIG STONE CITY</t>
  </si>
  <si>
    <t>TEA AREA</t>
  </si>
  <si>
    <t>HERREID</t>
  </si>
  <si>
    <t>KADOKA AREA</t>
  </si>
  <si>
    <t>DUPREE</t>
  </si>
  <si>
    <t>IROQUOIS</t>
  </si>
  <si>
    <t>HOVEN</t>
  </si>
  <si>
    <t>SISSETON PUBLIC</t>
  </si>
  <si>
    <t>SIOUX FALLS</t>
  </si>
  <si>
    <t>BALTIC</t>
  </si>
  <si>
    <t>BOWDLE</t>
  </si>
  <si>
    <t>JONES COUNTY</t>
  </si>
  <si>
    <t>BURKE</t>
  </si>
  <si>
    <t>WARNER</t>
  </si>
  <si>
    <t>LENNOX</t>
  </si>
  <si>
    <t>GAYVILLE-VOLIN</t>
  </si>
  <si>
    <t>ETHAN</t>
  </si>
  <si>
    <t>CASTLEWOOD</t>
  </si>
  <si>
    <t>WILMOT</t>
  </si>
  <si>
    <t>CENTERVILLE</t>
  </si>
  <si>
    <t>HARRISBURG</t>
  </si>
  <si>
    <t>ALCESTER-HUDSON</t>
  </si>
  <si>
    <t>PARKSTON</t>
  </si>
  <si>
    <t>ELK POINT-JEFFERSON</t>
  </si>
  <si>
    <t>DE SMET</t>
  </si>
  <si>
    <t>CHESTER AREA</t>
  </si>
  <si>
    <t>ARMOUR</t>
  </si>
  <si>
    <t>FLANDREAU</t>
  </si>
  <si>
    <t>GETTYSBURG</t>
  </si>
  <si>
    <t>CHAMBERLAIN</t>
  </si>
  <si>
    <t>LEMMON</t>
  </si>
  <si>
    <t>SUMMIT</t>
  </si>
  <si>
    <t>CANTON</t>
  </si>
  <si>
    <t>HAAKON</t>
  </si>
  <si>
    <t>TRIPP-DELMONT</t>
  </si>
  <si>
    <t>WEBSTER</t>
  </si>
  <si>
    <t>CLARK</t>
  </si>
  <si>
    <t>WOONSOCKET</t>
  </si>
  <si>
    <t>WAUBAY</t>
  </si>
  <si>
    <t>AVON</t>
  </si>
  <si>
    <t>WALL</t>
  </si>
  <si>
    <t>BON HOMME</t>
  </si>
  <si>
    <t>HAMLIN</t>
  </si>
  <si>
    <t>REDFIELD</t>
  </si>
  <si>
    <t>WHITE LAKE</t>
  </si>
  <si>
    <t>NORTHWESTERN AREA</t>
  </si>
  <si>
    <t>ESTELLINE</t>
  </si>
  <si>
    <t>WILLOW LAKE</t>
  </si>
  <si>
    <t>MONTROSE</t>
  </si>
  <si>
    <t>LANGFORD</t>
  </si>
  <si>
    <t>MOUNT VERNON</t>
  </si>
  <si>
    <t>KIMBALL</t>
  </si>
  <si>
    <t>LYMAN</t>
  </si>
  <si>
    <t>CANISTOTA</t>
  </si>
  <si>
    <t>COLMAN-EGAN</t>
  </si>
  <si>
    <t>HANSON</t>
  </si>
  <si>
    <t>GROTON AREA</t>
  </si>
  <si>
    <t>ARLINGTON</t>
  </si>
  <si>
    <t>ROSHOLT</t>
  </si>
  <si>
    <t>RUTLAND</t>
  </si>
  <si>
    <t>BRITTON - HECLA</t>
  </si>
  <si>
    <t>SCOTLAND</t>
  </si>
  <si>
    <t>LEAD-DEADWOOD</t>
  </si>
  <si>
    <t>COLOME CONSOLIDATED</t>
  </si>
  <si>
    <t>DEUEL</t>
  </si>
  <si>
    <t>WINNER</t>
  </si>
  <si>
    <t>SANBORN CENTRAL</t>
  </si>
  <si>
    <t>MENNO</t>
  </si>
  <si>
    <t>MARION</t>
  </si>
  <si>
    <t>FREEMAN</t>
  </si>
  <si>
    <t>HILL CITY</t>
  </si>
  <si>
    <t>DOLAND</t>
  </si>
  <si>
    <t>BISON</t>
  </si>
  <si>
    <t>AGAR - BLUNT - ONIDA</t>
  </si>
  <si>
    <t>EUREKA</t>
  </si>
  <si>
    <t>STANLEY COUNTY</t>
  </si>
  <si>
    <t>FREDERICK AREA</t>
  </si>
  <si>
    <t>HOWARD</t>
  </si>
  <si>
    <t>EDMUNDS CENTRAL</t>
  </si>
  <si>
    <t>LAKE PRESTON</t>
  </si>
  <si>
    <t>MILLER AREA</t>
  </si>
  <si>
    <t>IRENE - WAKONDA</t>
  </si>
  <si>
    <t>ELK MOUNTAIN</t>
  </si>
  <si>
    <t>LEOLA</t>
  </si>
  <si>
    <t>WESSINGTON SPRINGS</t>
  </si>
  <si>
    <t>OLDHAM-RAMONA</t>
  </si>
  <si>
    <t>GRANT-DEUEL</t>
  </si>
  <si>
    <t>SELBY AREA</t>
  </si>
  <si>
    <t>DOUGLAS</t>
  </si>
  <si>
    <t>MOBRIDGE - POLLOCK</t>
  </si>
  <si>
    <t>BELLE FOURCHE</t>
  </si>
  <si>
    <t>WEST CENTRAL</t>
  </si>
  <si>
    <t>NEW UNDERWOOD</t>
  </si>
  <si>
    <t>OELRICHS</t>
  </si>
  <si>
    <t>BRANDON VALLEY</t>
  </si>
  <si>
    <t>PIERRE</t>
  </si>
  <si>
    <t>MITCHELL</t>
  </si>
  <si>
    <t>HURON</t>
  </si>
  <si>
    <t>BROOKINGS</t>
  </si>
  <si>
    <t>YANKTON</t>
  </si>
  <si>
    <t>HOT SPRINGS</t>
  </si>
  <si>
    <t>FAITH</t>
  </si>
  <si>
    <t>RAPID CITY</t>
  </si>
  <si>
    <t>GARRETSON</t>
  </si>
  <si>
    <t>WATERTOWN</t>
  </si>
  <si>
    <t>ABERDEEN</t>
  </si>
  <si>
    <t>VERMILLION</t>
  </si>
  <si>
    <t>DAKOTA VALLEY</t>
  </si>
  <si>
    <t>HENRY</t>
  </si>
  <si>
    <t>DELL RAPIDS</t>
  </si>
  <si>
    <t>FLORENCE</t>
  </si>
  <si>
    <t>SPEARFISH</t>
  </si>
  <si>
    <t>TRI-VALLEY</t>
  </si>
  <si>
    <t>SIOUX VALLEY</t>
  </si>
  <si>
    <t>NEWELL</t>
  </si>
  <si>
    <t>MEADE</t>
  </si>
  <si>
    <t>GREGORY</t>
  </si>
  <si>
    <t>BERESFORD</t>
  </si>
  <si>
    <t>MILBANK</t>
  </si>
  <si>
    <t>PARKER</t>
  </si>
  <si>
    <t>EDGEMONT</t>
  </si>
  <si>
    <t>WAVERLY</t>
  </si>
  <si>
    <t>DEUBROOK AREA</t>
  </si>
  <si>
    <t>CUSTER</t>
  </si>
  <si>
    <t>ELKTON</t>
  </si>
  <si>
    <t>HARDING COUNTY</t>
  </si>
  <si>
    <t>BRIDGEWATER-EMERY</t>
  </si>
  <si>
    <t>FAULKTON AREA</t>
  </si>
  <si>
    <t>HIGHMORE-HARROLD</t>
  </si>
  <si>
    <t>HITCHCOCK-TULARE</t>
  </si>
  <si>
    <t>IPSWICH</t>
  </si>
  <si>
    <t>MADISON  CENTRAL</t>
  </si>
  <si>
    <t>MCCOOK CENTRAL</t>
  </si>
  <si>
    <t>MCINTOSH</t>
  </si>
  <si>
    <t>MCLAUGHLIN</t>
  </si>
  <si>
    <t>PLATTE-GEDDES</t>
  </si>
  <si>
    <t>VIBORG-HURLEY</t>
  </si>
  <si>
    <t>WOLSEY-WESSINGTON</t>
  </si>
  <si>
    <t>Overhead Costs</t>
  </si>
  <si>
    <t>Formula Number of Certified Instructional Staff FTE:</t>
  </si>
  <si>
    <t>State Aid Fall Enrollment Count</t>
  </si>
  <si>
    <t>Formula Number of Certified Instructional Staff FTE</t>
  </si>
  <si>
    <t>Formula Certified Instructional Staff Salary/Benefit Need:</t>
  </si>
  <si>
    <t>Target Certified Instructional Staff Salary</t>
  </si>
  <si>
    <t>Target Certified Instructional Staff Salaries + Benefits</t>
  </si>
  <si>
    <t>Need based on Certified Instructional Staff Salaries/Benefits</t>
  </si>
  <si>
    <t xml:space="preserve">FY2016 Pension Revenues </t>
  </si>
  <si>
    <t>Percentage Increase of New Funding for FY2017 (over base year FY2016)</t>
  </si>
  <si>
    <t>Pension Levy</t>
  </si>
  <si>
    <t>Total Taxable Valuation</t>
  </si>
  <si>
    <t>Total Pension Property Tax, FY2016</t>
  </si>
  <si>
    <t>CORSICA-STICKNEY</t>
  </si>
  <si>
    <t xml:space="preserve">OGLALA LAKOTA </t>
  </si>
  <si>
    <t xml:space="preserve">LEP Student Count </t>
  </si>
  <si>
    <t>FALL 2015 SAFE</t>
  </si>
  <si>
    <t>X Target Student/Certified Instructional Staff FTE Ratio</t>
  </si>
  <si>
    <t>X % of Overhead Costs</t>
  </si>
  <si>
    <t>X Target Certified Instructional Staff Benefits %</t>
  </si>
  <si>
    <t>Mandatory Increase in Average Salaries and Benefit (85% of % Increase)</t>
  </si>
  <si>
    <t>General State Aid Need (adj for ARSD 24:17:03:07</t>
  </si>
  <si>
    <t>Minimum Student Teacher Ratio</t>
  </si>
  <si>
    <t>Maximum Student Teacher Ratio</t>
  </si>
  <si>
    <t>Calculated Staff FTE Ratio</t>
  </si>
  <si>
    <r>
      <rPr>
        <b/>
        <u/>
        <sz val="10"/>
        <color theme="1"/>
        <rFont val="Ebrima"/>
      </rPr>
      <t>Note:</t>
    </r>
    <r>
      <rPr>
        <sz val="10"/>
        <color theme="1"/>
        <rFont val="Ebrima"/>
      </rPr>
      <t xml:space="preserve"> This district's local effort exceeded total need in FY2016 and will exceed total need in FY2017 and therefore the district is not subject to accountability requirements.  This district will receive no new state aid, as it already exceeds formula funding received by other districts.</t>
    </r>
  </si>
  <si>
    <t>Accountabilities Note</t>
  </si>
  <si>
    <t>Total Formula Need</t>
  </si>
  <si>
    <t>2013 State Aid Fall Enrollment</t>
  </si>
  <si>
    <t>2014 State Aid Fall Enrollment</t>
  </si>
  <si>
    <t>2015 State Aid Fall Enrollment</t>
  </si>
  <si>
    <t>Accountability Calculations</t>
  </si>
  <si>
    <t>Plankinton 01-1</t>
  </si>
  <si>
    <t>White Lake 01-3</t>
  </si>
  <si>
    <t>Huron 02-2</t>
  </si>
  <si>
    <t>Iroquois 02-3</t>
  </si>
  <si>
    <t>Wolsey-Wessington 02-6</t>
  </si>
  <si>
    <t>Bennett County 03-1</t>
  </si>
  <si>
    <t>Avon 04-1</t>
  </si>
  <si>
    <t>Bon Homme 04-2</t>
  </si>
  <si>
    <t>Scotland 04-3</t>
  </si>
  <si>
    <t>Brookings 05-1</t>
  </si>
  <si>
    <t>Elkton 05-3</t>
  </si>
  <si>
    <t>Sioux Valley 05-5</t>
  </si>
  <si>
    <t>Aberdeen 06-1</t>
  </si>
  <si>
    <t>Frederick Area 06-2</t>
  </si>
  <si>
    <t>Warner 06-5</t>
  </si>
  <si>
    <t>Groton Area 06-6</t>
  </si>
  <si>
    <t>Chamberlain 07-1</t>
  </si>
  <si>
    <t>Kimball 07-2</t>
  </si>
  <si>
    <t>Belle Fourche 09-1</t>
  </si>
  <si>
    <t>Newell 09-2</t>
  </si>
  <si>
    <t>Herreid 10-1</t>
  </si>
  <si>
    <t>Andes Central 11-1</t>
  </si>
  <si>
    <t>Platte-Geddes 11-5</t>
  </si>
  <si>
    <t>Clark 12-2</t>
  </si>
  <si>
    <t>Willow Lake 12-3</t>
  </si>
  <si>
    <t>Vermillion 13-1</t>
  </si>
  <si>
    <t>Irene-Wakonda 13-3</t>
  </si>
  <si>
    <t>Henry 14-2</t>
  </si>
  <si>
    <t>Watertown 14-4</t>
  </si>
  <si>
    <t>Waverly 14-5</t>
  </si>
  <si>
    <t>McIntosh 15-1</t>
  </si>
  <si>
    <t>McLaughlin 15-2</t>
  </si>
  <si>
    <t>Smee 15-3</t>
  </si>
  <si>
    <t>Custer 16-1</t>
  </si>
  <si>
    <t>Elk Mountain 16-2</t>
  </si>
  <si>
    <t>Ethan 17-1</t>
  </si>
  <si>
    <t>Mitchell 17-2</t>
  </si>
  <si>
    <t>Mount Vernon 17-3</t>
  </si>
  <si>
    <t>Waubay 18-3</t>
  </si>
  <si>
    <t>Webster Area 18-5</t>
  </si>
  <si>
    <t>Deuel 19-4</t>
  </si>
  <si>
    <t>Eagle Butte 20-1</t>
  </si>
  <si>
    <t>Timber Lake 20-3</t>
  </si>
  <si>
    <t>Armour 21-1</t>
  </si>
  <si>
    <t>Corsica-Stickney 21-3</t>
  </si>
  <si>
    <t>Bowdle 22-1</t>
  </si>
  <si>
    <t>Edmunds Central 22-5</t>
  </si>
  <si>
    <t>Ipswich Public 22-6</t>
  </si>
  <si>
    <t>Edgemont 23-1</t>
  </si>
  <si>
    <t>Hot Springs 23-2</t>
  </si>
  <si>
    <t>Oelrichs 23-3</t>
  </si>
  <si>
    <t>Faulkton Area 24-4</t>
  </si>
  <si>
    <t>Big Stone City 25-1</t>
  </si>
  <si>
    <t>Grant-Deuel 25-3</t>
  </si>
  <si>
    <t>Milbank 25-4</t>
  </si>
  <si>
    <t>Burke 26-2</t>
  </si>
  <si>
    <t>Gregory 26-4</t>
  </si>
  <si>
    <t>South Central 26-5</t>
  </si>
  <si>
    <t>Haakon 27-1</t>
  </si>
  <si>
    <t>Castlewood 28-1</t>
  </si>
  <si>
    <t>Estelline 28-2</t>
  </si>
  <si>
    <t>Hamlin 28-3</t>
  </si>
  <si>
    <t>Miller 29-4</t>
  </si>
  <si>
    <t>Hanson 30-1</t>
  </si>
  <si>
    <t>Harding County 31-1</t>
  </si>
  <si>
    <t>Pierre 32-2</t>
  </si>
  <si>
    <t>Freeman 33-1</t>
  </si>
  <si>
    <t>Menno 33-2</t>
  </si>
  <si>
    <t>Parkston 33-3</t>
  </si>
  <si>
    <t>Tripp-Delmont 33-5</t>
  </si>
  <si>
    <t>Highmore-Harrold 34-2</t>
  </si>
  <si>
    <t>Kadoka Area 35-2</t>
  </si>
  <si>
    <t>Wessington Springs 36-2</t>
  </si>
  <si>
    <t>Jones County 37-3</t>
  </si>
  <si>
    <t>Arlington 38-1</t>
  </si>
  <si>
    <t>De Smet 38-2</t>
  </si>
  <si>
    <t>Lake Preston 38-3</t>
  </si>
  <si>
    <t>Madison Central 39-2</t>
  </si>
  <si>
    <t>Rutland 39-4</t>
  </si>
  <si>
    <t>Oldham-Ramona 39-5</t>
  </si>
  <si>
    <t>Lead-Deadwood 40-1</t>
  </si>
  <si>
    <t>Spearfish 40-2</t>
  </si>
  <si>
    <t>Canton 41-1</t>
  </si>
  <si>
    <t>Harrisburg 41-2</t>
  </si>
  <si>
    <t>Lennox 41-4</t>
  </si>
  <si>
    <t>Tea Area 41-5</t>
  </si>
  <si>
    <t>Lyman 42-1</t>
  </si>
  <si>
    <t>Canistota 43-1</t>
  </si>
  <si>
    <t>Montrose 43-2</t>
  </si>
  <si>
    <t>McCook Central 43-7</t>
  </si>
  <si>
    <t>Eureka 44-1</t>
  </si>
  <si>
    <t>Leola 44-2</t>
  </si>
  <si>
    <t>Langford Area 45-5</t>
  </si>
  <si>
    <t>Meade 46-1</t>
  </si>
  <si>
    <t>Faith 46-2</t>
  </si>
  <si>
    <t>White River 47-1</t>
  </si>
  <si>
    <t>Howard 48-3</t>
  </si>
  <si>
    <t>Baltic 49-1</t>
  </si>
  <si>
    <t>Brandon Valley 49-2</t>
  </si>
  <si>
    <t>Dell Rapids 49-3</t>
  </si>
  <si>
    <t>Sioux Falls 49-5</t>
  </si>
  <si>
    <t>Tri-Valley 49-6</t>
  </si>
  <si>
    <t>West Central 49-7</t>
  </si>
  <si>
    <t>Flandreau 50-3</t>
  </si>
  <si>
    <t>Colman-Egan 50-5</t>
  </si>
  <si>
    <t>Douglas 51-1</t>
  </si>
  <si>
    <t>Hill City 51-2</t>
  </si>
  <si>
    <t>New Underwood 51-3</t>
  </si>
  <si>
    <t>Wall 51-5</t>
  </si>
  <si>
    <t>Bison 52-1</t>
  </si>
  <si>
    <t>Lemmon 52-4</t>
  </si>
  <si>
    <t>Gettysburg 53-1</t>
  </si>
  <si>
    <t>Hoven 53-2</t>
  </si>
  <si>
    <t>Sisseton 54-2</t>
  </si>
  <si>
    <t>Rosholt 54-4</t>
  </si>
  <si>
    <t>Summit 54-6</t>
  </si>
  <si>
    <t>Wilmot 54-7</t>
  </si>
  <si>
    <t>Woonsocket 55-4</t>
  </si>
  <si>
    <t>Sanborn Central 55-5</t>
  </si>
  <si>
    <t>Redfield 56-4</t>
  </si>
  <si>
    <t>Hitchcock-Tulare 56-6</t>
  </si>
  <si>
    <t>Northwestern Area 56-7</t>
  </si>
  <si>
    <t>Stanley County 57-1</t>
  </si>
  <si>
    <t>Agar-Blunt-Onida 58-3</t>
  </si>
  <si>
    <t>Winner 59-2</t>
  </si>
  <si>
    <t>Colome Consolidated 59-3</t>
  </si>
  <si>
    <t>Centerville 60-1</t>
  </si>
  <si>
    <t>Marion 60-3</t>
  </si>
  <si>
    <t>Parker 60-4</t>
  </si>
  <si>
    <t>Viborg-Hurley 60-6</t>
  </si>
  <si>
    <t>Alcester-Hudson 61-1</t>
  </si>
  <si>
    <t>Beresford 61-2</t>
  </si>
  <si>
    <t>Elk Point-Jefferson 61-7</t>
  </si>
  <si>
    <t>Dakota Valley 61-8</t>
  </si>
  <si>
    <t>Mobridge-Pollock 62-6</t>
  </si>
  <si>
    <t>Gayville-Volin 63-1</t>
  </si>
  <si>
    <t>Yankton 63-3</t>
  </si>
  <si>
    <t>Dupree 64-2</t>
  </si>
  <si>
    <t>Todd County 66-1</t>
  </si>
  <si>
    <t>Percent New Funding</t>
  </si>
  <si>
    <t>85% of % Increase</t>
  </si>
  <si>
    <t>Report: Teacher Compensation Summary</t>
  </si>
  <si>
    <t>Fiscal Year:  2016</t>
  </si>
  <si>
    <t>District Number</t>
  </si>
  <si>
    <t>District Name</t>
  </si>
  <si>
    <t>Record Count</t>
  </si>
  <si>
    <t>Average Teacher Salary</t>
  </si>
  <si>
    <t>Average Compensation</t>
  </si>
  <si>
    <t>Total FTE</t>
  </si>
  <si>
    <t>Total Salary</t>
  </si>
  <si>
    <t>Total Benefits</t>
  </si>
  <si>
    <t>Total Compensation</t>
  </si>
  <si>
    <t>Bridgewater-Emery 30-3</t>
  </si>
  <si>
    <t>Britton-Hecla 45-4</t>
  </si>
  <si>
    <t>Chester Area 39-1</t>
  </si>
  <si>
    <t>Deubrook Area 05-6</t>
  </si>
  <si>
    <t>Northeast Technical High School - 14201</t>
  </si>
  <si>
    <t>Oglala Lakota 65-1</t>
  </si>
  <si>
    <t>Rapid City Area 51-4</t>
  </si>
  <si>
    <t>Selby Area 62-5</t>
  </si>
  <si>
    <t>Wagner Community 11-4</t>
  </si>
  <si>
    <t>Pulled 8/31/16</t>
  </si>
  <si>
    <t>Total Formula Need - Total Pension</t>
  </si>
  <si>
    <t>Increase in Formula Need</t>
  </si>
  <si>
    <t>85% Target of Increased Formula Need</t>
  </si>
  <si>
    <t>Total Compensation FY16</t>
  </si>
  <si>
    <t>Target Total Compensation FY17</t>
  </si>
  <si>
    <t>Needed Dollar Amount Increase</t>
  </si>
  <si>
    <t>Benefits as % of Salary</t>
  </si>
  <si>
    <t>STATE WIDE AVERAGES</t>
  </si>
  <si>
    <t xml:space="preserve">Standard Deviation </t>
  </si>
  <si>
    <t>FY2017  Accountability Targets</t>
  </si>
  <si>
    <t>Average Teacher Compensation reported on Annual Report FY16</t>
  </si>
  <si>
    <t>Target Average Teacher Compensation FY17</t>
  </si>
  <si>
    <t>FY2016  Total Compensation Reported on Annual Report</t>
  </si>
  <si>
    <t>FY2016 Average Teacher Salary &amp; Benefits Reported on Annual Report</t>
  </si>
  <si>
    <t>FY2017 Required Increase in Average Teacher Compensation</t>
  </si>
  <si>
    <t xml:space="preserve">#2 - FY2017 Target Average Teacher Compensation </t>
  </si>
  <si>
    <t>TOTAL FY2016 STATE AID NEED (based on new formula)</t>
  </si>
  <si>
    <t>State Aid Total LEP Need</t>
  </si>
  <si>
    <t>State Aid Total SAFE Need</t>
  </si>
  <si>
    <t>#1 - FY2017 Target Total Teacher Compensation</t>
  </si>
  <si>
    <t xml:space="preserve">Target 85% of Increased Need for Teacher Compensation </t>
  </si>
  <si>
    <t>A</t>
  </si>
  <si>
    <t>B</t>
  </si>
  <si>
    <t>C</t>
  </si>
  <si>
    <t>D</t>
  </si>
  <si>
    <t>FY2016 General State Need (old formula, including LEP adjustment)</t>
  </si>
  <si>
    <t>Calculated Formula Funding Increase (C minus D)</t>
  </si>
  <si>
    <t>Adjusted New Formula State Aid Need (A minus B)</t>
  </si>
  <si>
    <t>Average Salary</t>
  </si>
  <si>
    <t>Data Pulled 9/20/16</t>
  </si>
  <si>
    <t>Florence 14-1</t>
  </si>
  <si>
    <t>Garretson</t>
  </si>
  <si>
    <t>Doland 56-2</t>
  </si>
  <si>
    <t>N/A</t>
  </si>
  <si>
    <t>Garretson 49-4</t>
  </si>
  <si>
    <t>Pulled 11/04/2016</t>
  </si>
  <si>
    <t>State Averages:</t>
  </si>
  <si>
    <t>as of data reported 12/19/2016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</si>
</sst>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
    <numFmt numFmtId="167" formatCode="0.0%"/>
    <numFmt numFmtId="168" formatCode="_(* #,##0.000_);_(* \(#,##0.000\);_(* &quot;-&quot;??_);_(@_)"/>
    <numFmt numFmtId="169" formatCode="General_)"/>
    <numFmt numFmtId="170" formatCode="#,##0.000"/>
    <numFmt numFmtId="171" formatCode="[$$-409]#,##0;[$$-409]\-#,##0"/>
    <numFmt numFmtId="172" formatCode="m/d/yyyy"/>
    <numFmt numFmtId="173" formatCode="0.0000"/>
    <numFmt numFmtId="174" formatCode="[$$-409]#,##0.00"/>
  </numFmts>
  <fonts count="32" x14ac:knownFonts="1">
    <font>
      <sz val="11"/>
      <color theme="1"/>
      <name val="Calibri"/>
      <family val="2"/>
      <scheme val="minor"/>
    </font>
    <font>
      <sz val="11"/>
      <color theme="1"/>
      <name val="Calibri"/>
      <family val="2"/>
      <scheme val="minor"/>
    </font>
    <font>
      <sz val="10"/>
      <color theme="1"/>
      <name val="Ebrima"/>
    </font>
    <font>
      <sz val="14"/>
      <name val="Ebrima"/>
    </font>
    <font>
      <sz val="10"/>
      <name val="Ebrima"/>
    </font>
    <font>
      <b/>
      <sz val="10"/>
      <color theme="1"/>
      <name val="Ebrima"/>
    </font>
    <font>
      <b/>
      <sz val="14"/>
      <color theme="1"/>
      <name val="Ebrima"/>
    </font>
    <font>
      <sz val="14"/>
      <color theme="1"/>
      <name val="Ebrima"/>
    </font>
    <font>
      <sz val="11"/>
      <color theme="1"/>
      <name val="Ebrima"/>
    </font>
    <font>
      <b/>
      <sz val="16"/>
      <color theme="1"/>
      <name val="Ebrima"/>
    </font>
    <font>
      <sz val="10"/>
      <name val="Courier"/>
      <family val="3"/>
    </font>
    <font>
      <sz val="10"/>
      <color theme="0"/>
      <name val="Ebrima"/>
    </font>
    <font>
      <sz val="10"/>
      <name val="Arial"/>
      <family val="2"/>
    </font>
    <font>
      <b/>
      <sz val="11"/>
      <color theme="1"/>
      <name val="Ebrima"/>
    </font>
    <font>
      <sz val="16"/>
      <color theme="1"/>
      <name val="Ebrima"/>
    </font>
    <font>
      <b/>
      <u/>
      <sz val="10"/>
      <color theme="1"/>
      <name val="Ebrima"/>
    </font>
    <font>
      <sz val="9"/>
      <color indexed="81"/>
      <name val="Tahoma"/>
      <family val="2"/>
    </font>
    <font>
      <b/>
      <sz val="9"/>
      <color indexed="81"/>
      <name val="Tahoma"/>
      <family val="2"/>
    </font>
    <font>
      <sz val="9"/>
      <color rgb="FF002060"/>
      <name val="Gill Sans MT"/>
      <family val="2"/>
    </font>
    <font>
      <sz val="9"/>
      <color theme="0"/>
      <name val="Gill Sans MT"/>
      <family val="2"/>
    </font>
    <font>
      <sz val="10"/>
      <name val="Gill Sans MT"/>
      <family val="2"/>
    </font>
    <font>
      <sz val="9"/>
      <name val="Gill Sans MT"/>
      <family val="2"/>
    </font>
    <font>
      <sz val="10"/>
      <name val="Sylfaen"/>
      <family val="1"/>
    </font>
    <font>
      <sz val="10"/>
      <color rgb="FF000000"/>
      <name val="Arial"/>
      <family val="2"/>
    </font>
    <font>
      <b/>
      <sz val="10"/>
      <name val="Ebrima"/>
    </font>
    <font>
      <b/>
      <sz val="24"/>
      <color theme="1"/>
      <name val="Candara"/>
      <family val="2"/>
    </font>
    <font>
      <sz val="14"/>
      <name val="Sylfaen"/>
      <family val="1"/>
    </font>
    <font>
      <sz val="12"/>
      <color theme="1"/>
      <name val="Ebrima"/>
    </font>
    <font>
      <sz val="11"/>
      <color rgb="FF002060"/>
      <name val="Ebrima"/>
    </font>
    <font>
      <b/>
      <sz val="11"/>
      <color rgb="FF002060"/>
      <name val="Ebrima"/>
    </font>
    <font>
      <sz val="9"/>
      <color theme="1"/>
      <name val="Ebrima"/>
    </font>
    <font>
      <sz val="10"/>
      <color rgb="FF000000"/>
      <name val="ARIAL"/>
      <charset val="1"/>
    </font>
  </fonts>
  <fills count="15">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theme="2" tint="-0.749992370372631"/>
        <bgColor indexed="64"/>
      </patternFill>
    </fill>
    <fill>
      <patternFill patternType="solid">
        <fgColor theme="3" tint="0.79998168889431442"/>
        <bgColor indexed="64"/>
      </patternFill>
    </fill>
    <fill>
      <patternFill patternType="solid">
        <fgColor rgb="FF002060"/>
        <bgColor indexed="64"/>
      </patternFill>
    </fill>
    <fill>
      <patternFill patternType="solid">
        <fgColor theme="2" tint="-9.9978637043366805E-2"/>
        <bgColor indexed="64"/>
      </patternFill>
    </fill>
    <fill>
      <patternFill patternType="solid">
        <fgColor rgb="FF00B0F0"/>
        <bgColor indexed="64"/>
      </patternFill>
    </fill>
    <fill>
      <patternFill patternType="solid">
        <fgColor rgb="FF92D050"/>
        <bgColor indexed="64"/>
      </patternFill>
    </fill>
    <fill>
      <patternFill patternType="solid">
        <fgColor theme="9" tint="0.39997558519241921"/>
        <bgColor indexed="64"/>
      </patternFill>
    </fill>
    <fill>
      <patternFill patternType="solid">
        <fgColor rgb="FFFFFF99"/>
        <bgColor indexed="64"/>
      </patternFill>
    </fill>
  </fills>
  <borders count="30">
    <border>
      <left/>
      <right/>
      <top/>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double">
        <color auto="1"/>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theme="0" tint="-0.499984740745262"/>
      </left>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4.9989318521683403E-2"/>
      </left>
      <right/>
      <top style="thin">
        <color theme="0" tint="-4.9989318521683403E-2"/>
      </top>
      <bottom style="thin">
        <color theme="0" tint="-4.9989318521683403E-2"/>
      </bottom>
      <diagonal/>
    </border>
    <border>
      <left style="thin">
        <color theme="0" tint="-0.499984740745262"/>
      </left>
      <right style="thin">
        <color theme="0" tint="-0.499984740745262"/>
      </right>
      <top style="thin">
        <color theme="0" tint="-0.499984740745262"/>
      </top>
      <bottom/>
      <diagonal/>
    </border>
    <border>
      <left/>
      <right style="medium">
        <color indexed="64"/>
      </right>
      <top style="medium">
        <color indexed="64"/>
      </top>
      <bottom style="medium">
        <color indexed="64"/>
      </bottom>
      <diagonal/>
    </border>
    <border>
      <left/>
      <right style="thin">
        <color auto="1"/>
      </right>
      <top style="thin">
        <color auto="1"/>
      </top>
      <bottom style="double">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auto="1"/>
      </top>
      <bottom style="medium">
        <color indexed="64"/>
      </bottom>
      <diagonal/>
    </border>
    <border>
      <left/>
      <right style="thin">
        <color indexed="64"/>
      </right>
      <top style="thin">
        <color auto="1"/>
      </top>
      <bottom style="medium">
        <color indexed="64"/>
      </bottom>
      <diagonal/>
    </border>
    <border>
      <left style="thin">
        <color theme="0" tint="-0.34998626667073579"/>
      </left>
      <right style="thin">
        <color theme="0" tint="-0.34998626667073579"/>
      </right>
      <top style="thin">
        <color theme="0" tint="-0.34998626667073579"/>
      </top>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9" fontId="10" fillId="0" borderId="0"/>
    <xf numFmtId="43" fontId="12" fillId="0" borderId="0" applyFont="0" applyFill="0" applyBorder="0" applyAlignment="0" applyProtection="0"/>
    <xf numFmtId="0" fontId="23" fillId="0" borderId="0"/>
    <xf numFmtId="0" fontId="23" fillId="0" borderId="0"/>
    <xf numFmtId="0" fontId="31" fillId="0" borderId="0"/>
  </cellStyleXfs>
  <cellXfs count="215">
    <xf numFmtId="0" fontId="0" fillId="0" borderId="0" xfId="0"/>
    <xf numFmtId="0" fontId="2" fillId="0" borderId="0" xfId="0" applyFont="1"/>
    <xf numFmtId="165" fontId="2" fillId="0" borderId="0" xfId="2" applyNumberFormat="1" applyFont="1"/>
    <xf numFmtId="0" fontId="2" fillId="0" borderId="0" xfId="0" applyFont="1" applyFill="1"/>
    <xf numFmtId="165" fontId="2" fillId="0" borderId="0" xfId="2" applyNumberFormat="1" applyFont="1" applyFill="1"/>
    <xf numFmtId="0" fontId="5" fillId="0" borderId="6" xfId="0" applyFont="1" applyFill="1" applyBorder="1"/>
    <xf numFmtId="0" fontId="2" fillId="0" borderId="2" xfId="0" applyFont="1" applyFill="1" applyBorder="1"/>
    <xf numFmtId="0" fontId="2" fillId="0" borderId="0" xfId="0" applyFont="1" applyFill="1" applyBorder="1"/>
    <xf numFmtId="0" fontId="2" fillId="0" borderId="3" xfId="0" applyFont="1" applyFill="1" applyBorder="1"/>
    <xf numFmtId="0" fontId="2" fillId="0" borderId="4" xfId="0" applyFont="1" applyBorder="1"/>
    <xf numFmtId="0" fontId="2" fillId="0" borderId="0" xfId="0" applyFont="1" applyBorder="1"/>
    <xf numFmtId="43" fontId="2" fillId="0" borderId="5" xfId="1" applyNumberFormat="1" applyFont="1" applyFill="1" applyBorder="1"/>
    <xf numFmtId="44" fontId="2" fillId="0" borderId="0" xfId="2" applyFont="1"/>
    <xf numFmtId="0" fontId="7" fillId="0" borderId="0" xfId="0" applyFont="1"/>
    <xf numFmtId="164" fontId="2" fillId="0" borderId="0" xfId="1" applyNumberFormat="1" applyFont="1" applyFill="1" applyBorder="1"/>
    <xf numFmtId="164" fontId="2" fillId="0" borderId="1" xfId="1" applyNumberFormat="1" applyFont="1" applyFill="1" applyBorder="1"/>
    <xf numFmtId="0" fontId="2" fillId="0" borderId="5" xfId="0" applyFont="1" applyFill="1" applyBorder="1"/>
    <xf numFmtId="164" fontId="2" fillId="0" borderId="3" xfId="1" applyNumberFormat="1" applyFont="1" applyFill="1" applyBorder="1"/>
    <xf numFmtId="0" fontId="8" fillId="0" borderId="0" xfId="0" applyFont="1"/>
    <xf numFmtId="0" fontId="2" fillId="0" borderId="0" xfId="0" applyFont="1" applyFill="1" applyAlignment="1">
      <alignment horizontal="right"/>
    </xf>
    <xf numFmtId="169" fontId="4" fillId="0" borderId="0" xfId="4" applyFont="1" applyAlignment="1">
      <alignment horizontal="center"/>
    </xf>
    <xf numFmtId="169" fontId="4" fillId="0" borderId="0" xfId="4" applyFont="1"/>
    <xf numFmtId="1" fontId="4" fillId="4" borderId="10" xfId="4" applyNumberFormat="1" applyFont="1" applyFill="1" applyBorder="1" applyAlignment="1">
      <alignment horizontal="right" wrapText="1"/>
    </xf>
    <xf numFmtId="169" fontId="4" fillId="4" borderId="10" xfId="4" applyFont="1" applyFill="1" applyBorder="1" applyAlignment="1">
      <alignment horizontal="center" wrapText="1"/>
    </xf>
    <xf numFmtId="166" fontId="11" fillId="6" borderId="10" xfId="4" applyNumberFormat="1" applyFont="1" applyFill="1" applyBorder="1" applyAlignment="1">
      <alignment horizontal="center" wrapText="1"/>
    </xf>
    <xf numFmtId="166" fontId="11" fillId="7" borderId="10" xfId="4" applyNumberFormat="1" applyFont="1" applyFill="1" applyBorder="1" applyAlignment="1">
      <alignment horizontal="center" wrapText="1"/>
    </xf>
    <xf numFmtId="169" fontId="4" fillId="0" borderId="0" xfId="4" applyFont="1" applyAlignment="1">
      <alignment wrapText="1"/>
    </xf>
    <xf numFmtId="1" fontId="4" fillId="0" borderId="0" xfId="4" applyNumberFormat="1" applyFont="1" applyAlignment="1" applyProtection="1">
      <alignment horizontal="right" vertical="center"/>
    </xf>
    <xf numFmtId="169" fontId="4" fillId="0" borderId="0" xfId="4" applyFont="1" applyAlignment="1" applyProtection="1">
      <alignment horizontal="left" vertical="center"/>
    </xf>
    <xf numFmtId="168" fontId="4" fillId="0" borderId="0" xfId="5" applyNumberFormat="1" applyFont="1" applyAlignment="1" applyProtection="1">
      <alignment vertical="center"/>
    </xf>
    <xf numFmtId="166" fontId="4" fillId="0" borderId="0" xfId="4" applyNumberFormat="1" applyFont="1" applyAlignment="1">
      <alignment vertical="center"/>
    </xf>
    <xf numFmtId="169" fontId="4" fillId="0" borderId="0" xfId="4" applyFont="1" applyAlignment="1">
      <alignment vertical="center"/>
    </xf>
    <xf numFmtId="1" fontId="4" fillId="0" borderId="0" xfId="4" quotePrefix="1" applyNumberFormat="1" applyFont="1" applyAlignment="1" applyProtection="1">
      <alignment horizontal="right" vertical="center"/>
    </xf>
    <xf numFmtId="169" fontId="4" fillId="0" borderId="0" xfId="4" applyFont="1" applyFill="1" applyAlignment="1">
      <alignment vertical="center"/>
    </xf>
    <xf numFmtId="1" fontId="4" fillId="0" borderId="0" xfId="4" quotePrefix="1" applyNumberFormat="1" applyFont="1" applyAlignment="1">
      <alignment horizontal="right" vertical="center"/>
    </xf>
    <xf numFmtId="1" fontId="4" fillId="0" borderId="0" xfId="4" applyNumberFormat="1" applyFont="1" applyFill="1" applyAlignment="1" applyProtection="1">
      <alignment horizontal="right" vertical="center"/>
    </xf>
    <xf numFmtId="169" fontId="4" fillId="0" borderId="0" xfId="4" applyFont="1" applyFill="1" applyAlignment="1" applyProtection="1">
      <alignment horizontal="left" vertical="center"/>
    </xf>
    <xf numFmtId="168" fontId="4" fillId="0" borderId="0" xfId="5" applyNumberFormat="1" applyFont="1" applyFill="1" applyAlignment="1" applyProtection="1">
      <alignment vertical="center"/>
    </xf>
    <xf numFmtId="1" fontId="4" fillId="0" borderId="0" xfId="4" applyNumberFormat="1" applyFont="1" applyAlignment="1">
      <alignment horizontal="right"/>
    </xf>
    <xf numFmtId="166" fontId="4" fillId="0" borderId="0" xfId="4" applyNumberFormat="1" applyFont="1"/>
    <xf numFmtId="168" fontId="4" fillId="0" borderId="0" xfId="5" applyNumberFormat="1" applyFont="1"/>
    <xf numFmtId="166" fontId="4" fillId="5" borderId="0" xfId="4" applyNumberFormat="1" applyFont="1" applyFill="1" applyAlignment="1">
      <alignment vertical="center"/>
    </xf>
    <xf numFmtId="0" fontId="6" fillId="0" borderId="0" xfId="0" applyFont="1" applyFill="1" applyBorder="1"/>
    <xf numFmtId="44" fontId="6" fillId="0" borderId="0" xfId="0" applyNumberFormat="1" applyFont="1" applyFill="1" applyBorder="1"/>
    <xf numFmtId="169" fontId="4" fillId="5" borderId="0" xfId="4" applyFont="1" applyFill="1" applyAlignment="1">
      <alignment vertical="center"/>
    </xf>
    <xf numFmtId="2" fontId="4" fillId="0" borderId="0" xfId="4" applyNumberFormat="1" applyFont="1"/>
    <xf numFmtId="2" fontId="4" fillId="0" borderId="0" xfId="4" applyNumberFormat="1" applyFont="1" applyAlignment="1">
      <alignment vertical="center"/>
    </xf>
    <xf numFmtId="4" fontId="4" fillId="0" borderId="0" xfId="4" applyNumberFormat="1" applyFont="1"/>
    <xf numFmtId="4" fontId="4" fillId="0" borderId="0" xfId="4" applyNumberFormat="1" applyFont="1" applyAlignment="1">
      <alignment vertical="center"/>
    </xf>
    <xf numFmtId="4" fontId="4" fillId="5" borderId="0" xfId="4" applyNumberFormat="1" applyFont="1" applyFill="1" applyAlignment="1">
      <alignment vertical="center"/>
    </xf>
    <xf numFmtId="49" fontId="4" fillId="0" borderId="0" xfId="4" applyNumberFormat="1" applyFont="1"/>
    <xf numFmtId="49" fontId="4" fillId="0" borderId="0" xfId="4" applyNumberFormat="1" applyFont="1" applyAlignment="1">
      <alignment vertical="center"/>
    </xf>
    <xf numFmtId="165" fontId="2" fillId="0" borderId="3" xfId="2" applyNumberFormat="1" applyFont="1" applyFill="1" applyBorder="1"/>
    <xf numFmtId="165" fontId="4" fillId="0" borderId="0" xfId="2" applyNumberFormat="1" applyFont="1" applyAlignment="1">
      <alignment vertical="center"/>
    </xf>
    <xf numFmtId="166" fontId="11" fillId="7" borderId="16" xfId="4" applyNumberFormat="1" applyFont="1" applyFill="1" applyBorder="1" applyAlignment="1">
      <alignment horizontal="center" wrapText="1"/>
    </xf>
    <xf numFmtId="0" fontId="18" fillId="0" borderId="0" xfId="0" applyFont="1" applyFill="1" applyBorder="1"/>
    <xf numFmtId="170" fontId="19" fillId="9" borderId="17" xfId="0" quotePrefix="1" applyNumberFormat="1" applyFont="1" applyFill="1" applyBorder="1" applyAlignment="1">
      <alignment horizontal="center" vertical="center" wrapText="1"/>
    </xf>
    <xf numFmtId="4" fontId="18" fillId="8" borderId="18" xfId="0" applyNumberFormat="1" applyFont="1" applyFill="1" applyBorder="1"/>
    <xf numFmtId="4" fontId="18" fillId="8" borderId="19" xfId="0" applyNumberFormat="1" applyFont="1" applyFill="1" applyBorder="1"/>
    <xf numFmtId="0" fontId="20" fillId="0" borderId="0" xfId="0" applyFont="1" applyBorder="1" applyProtection="1"/>
    <xf numFmtId="0" fontId="20" fillId="0" borderId="0" xfId="0" applyFont="1" applyProtection="1"/>
    <xf numFmtId="0" fontId="21" fillId="0" borderId="0" xfId="0" applyFont="1" applyAlignment="1" applyProtection="1"/>
    <xf numFmtId="0" fontId="22" fillId="0" borderId="0" xfId="0" applyFont="1" applyProtection="1"/>
    <xf numFmtId="166" fontId="22" fillId="0" borderId="0" xfId="0" applyNumberFormat="1" applyFont="1" applyProtection="1"/>
    <xf numFmtId="0" fontId="11" fillId="0" borderId="0" xfId="0" applyFont="1" applyFill="1" applyBorder="1" applyProtection="1"/>
    <xf numFmtId="0" fontId="22" fillId="0" borderId="0" xfId="0" applyFont="1" applyBorder="1" applyProtection="1"/>
    <xf numFmtId="0" fontId="2" fillId="0" borderId="0" xfId="0" applyFont="1" applyBorder="1" applyAlignment="1">
      <alignment horizontal="left" wrapText="1"/>
    </xf>
    <xf numFmtId="10" fontId="4" fillId="0" borderId="0" xfId="4" applyNumberFormat="1" applyFont="1"/>
    <xf numFmtId="10" fontId="4" fillId="0" borderId="0" xfId="4" applyNumberFormat="1" applyFont="1" applyAlignment="1">
      <alignment vertical="center"/>
    </xf>
    <xf numFmtId="0" fontId="23" fillId="0" borderId="0" xfId="6"/>
    <xf numFmtId="0" fontId="23" fillId="0" borderId="0" xfId="6" applyAlignment="1">
      <alignment vertical="top"/>
    </xf>
    <xf numFmtId="170" fontId="19" fillId="9" borderId="21" xfId="0" quotePrefix="1" applyNumberFormat="1" applyFont="1" applyFill="1" applyBorder="1" applyAlignment="1">
      <alignment horizontal="center" vertical="center" wrapText="1"/>
    </xf>
    <xf numFmtId="166" fontId="4" fillId="10" borderId="20" xfId="4" applyNumberFormat="1" applyFont="1" applyFill="1" applyBorder="1" applyAlignment="1">
      <alignment wrapText="1"/>
    </xf>
    <xf numFmtId="10" fontId="4" fillId="10" borderId="20" xfId="4" applyNumberFormat="1" applyFont="1" applyFill="1" applyBorder="1" applyAlignment="1">
      <alignment wrapText="1"/>
    </xf>
    <xf numFmtId="3" fontId="4" fillId="10" borderId="20" xfId="4" applyNumberFormat="1" applyFont="1" applyFill="1" applyBorder="1" applyAlignment="1">
      <alignment wrapText="1"/>
    </xf>
    <xf numFmtId="3" fontId="4" fillId="0" borderId="0" xfId="4" applyNumberFormat="1" applyFont="1" applyAlignment="1">
      <alignment vertical="center"/>
    </xf>
    <xf numFmtId="3" fontId="4" fillId="0" borderId="0" xfId="4" applyNumberFormat="1" applyFont="1"/>
    <xf numFmtId="0" fontId="23" fillId="11" borderId="20" xfId="6" applyFill="1" applyBorder="1" applyAlignment="1">
      <alignment vertical="top"/>
    </xf>
    <xf numFmtId="0" fontId="23" fillId="13" borderId="20" xfId="6" applyFill="1" applyBorder="1" applyAlignment="1">
      <alignment vertical="top"/>
    </xf>
    <xf numFmtId="0" fontId="23" fillId="0" borderId="0" xfId="6" applyAlignment="1">
      <alignment horizontal="center" vertical="top"/>
    </xf>
    <xf numFmtId="0" fontId="23" fillId="11" borderId="20" xfId="6" applyFill="1" applyBorder="1" applyAlignment="1">
      <alignment horizontal="center" vertical="top"/>
    </xf>
    <xf numFmtId="0" fontId="23" fillId="13" borderId="20" xfId="6" applyNumberFormat="1" applyFill="1" applyBorder="1" applyAlignment="1">
      <alignment horizontal="center" vertical="top"/>
    </xf>
    <xf numFmtId="172" fontId="23" fillId="0" borderId="0" xfId="6" applyNumberFormat="1" applyAlignment="1">
      <alignment horizontal="center" vertical="top"/>
    </xf>
    <xf numFmtId="0" fontId="23" fillId="0" borderId="0" xfId="6" applyNumberFormat="1" applyFill="1" applyBorder="1" applyAlignment="1">
      <alignment horizontal="center" vertical="top"/>
    </xf>
    <xf numFmtId="0" fontId="23" fillId="0" borderId="0" xfId="6" applyFill="1" applyBorder="1" applyAlignment="1">
      <alignment vertical="top"/>
    </xf>
    <xf numFmtId="171" fontId="23" fillId="12" borderId="0" xfId="6" applyNumberFormat="1" applyFill="1" applyAlignment="1">
      <alignment vertical="top"/>
    </xf>
    <xf numFmtId="9" fontId="23" fillId="0" borderId="0" xfId="3" applyFont="1"/>
    <xf numFmtId="173" fontId="23" fillId="0" borderId="0" xfId="3" applyNumberFormat="1" applyFont="1" applyAlignment="1">
      <alignment horizontal="center" vertical="top"/>
    </xf>
    <xf numFmtId="173" fontId="23" fillId="11" borderId="20" xfId="3" applyNumberFormat="1" applyFont="1" applyFill="1" applyBorder="1" applyAlignment="1">
      <alignment horizontal="center" vertical="top"/>
    </xf>
    <xf numFmtId="173" fontId="23" fillId="12" borderId="0" xfId="3" applyNumberFormat="1" applyFont="1" applyFill="1" applyAlignment="1">
      <alignment horizontal="center" vertical="top"/>
    </xf>
    <xf numFmtId="0" fontId="2" fillId="0" borderId="0" xfId="0" applyFont="1" applyAlignment="1">
      <alignment horizontal="left" wrapText="1"/>
    </xf>
    <xf numFmtId="174" fontId="23" fillId="0" borderId="0" xfId="6" applyNumberFormat="1" applyAlignment="1">
      <alignment horizontal="center" vertical="top"/>
    </xf>
    <xf numFmtId="0" fontId="5" fillId="0" borderId="0" xfId="0" applyFont="1" applyAlignment="1">
      <alignment horizontal="left" wrapText="1"/>
    </xf>
    <xf numFmtId="0" fontId="23" fillId="2" borderId="0" xfId="6" applyFill="1" applyAlignment="1">
      <alignment horizontal="center"/>
    </xf>
    <xf numFmtId="0" fontId="23" fillId="0" borderId="0" xfId="6" applyAlignment="1">
      <alignment horizontal="center"/>
    </xf>
    <xf numFmtId="3" fontId="23" fillId="0" borderId="0" xfId="6" applyNumberFormat="1" applyAlignment="1">
      <alignment horizontal="center" vertical="top"/>
    </xf>
    <xf numFmtId="171" fontId="23" fillId="0" borderId="0" xfId="6" applyNumberFormat="1" applyAlignment="1">
      <alignment horizontal="center" vertical="top"/>
    </xf>
    <xf numFmtId="39" fontId="23" fillId="0" borderId="0" xfId="6" applyNumberFormat="1" applyAlignment="1">
      <alignment horizontal="center" vertical="top"/>
    </xf>
    <xf numFmtId="166" fontId="23" fillId="12" borderId="0" xfId="6" applyNumberFormat="1" applyFill="1" applyAlignment="1">
      <alignment horizontal="center"/>
    </xf>
    <xf numFmtId="3" fontId="23" fillId="12" borderId="0" xfId="6" applyNumberFormat="1" applyFill="1" applyAlignment="1">
      <alignment horizontal="center"/>
    </xf>
    <xf numFmtId="166" fontId="23" fillId="3" borderId="0" xfId="6" applyNumberFormat="1" applyFill="1" applyAlignment="1">
      <alignment horizontal="center"/>
    </xf>
    <xf numFmtId="166" fontId="4" fillId="0" borderId="0" xfId="4" applyNumberFormat="1" applyFont="1" applyFill="1" applyAlignment="1">
      <alignment vertical="center"/>
    </xf>
    <xf numFmtId="49" fontId="4" fillId="0" borderId="0" xfId="4" applyNumberFormat="1" applyFont="1" applyFill="1" applyAlignment="1">
      <alignment vertical="center"/>
    </xf>
    <xf numFmtId="2" fontId="4" fillId="0" borderId="0" xfId="4" applyNumberFormat="1" applyFont="1" applyFill="1" applyAlignment="1">
      <alignment vertical="center"/>
    </xf>
    <xf numFmtId="4" fontId="4" fillId="0" borderId="0" xfId="4" applyNumberFormat="1" applyFont="1" applyFill="1" applyAlignment="1">
      <alignment vertical="center"/>
    </xf>
    <xf numFmtId="165" fontId="4" fillId="0" borderId="0" xfId="2" applyNumberFormat="1" applyFont="1" applyFill="1" applyAlignment="1">
      <alignment vertical="center"/>
    </xf>
    <xf numFmtId="10" fontId="4" fillId="0" borderId="0" xfId="4" applyNumberFormat="1" applyFont="1" applyFill="1" applyAlignment="1">
      <alignment vertical="center"/>
    </xf>
    <xf numFmtId="3" fontId="4" fillId="0" borderId="0" xfId="4" applyNumberFormat="1" applyFont="1" applyFill="1" applyAlignment="1">
      <alignment vertical="center"/>
    </xf>
    <xf numFmtId="4" fontId="21" fillId="8" borderId="19" xfId="0" applyNumberFormat="1" applyFont="1" applyFill="1" applyBorder="1"/>
    <xf numFmtId="0" fontId="13" fillId="0" borderId="0" xfId="0" applyFont="1" applyFill="1" applyBorder="1" applyAlignment="1">
      <alignment horizontal="center"/>
    </xf>
    <xf numFmtId="165" fontId="8" fillId="0" borderId="0" xfId="2" applyNumberFormat="1" applyFont="1" applyFill="1" applyBorder="1"/>
    <xf numFmtId="49" fontId="4" fillId="0" borderId="0" xfId="4" applyNumberFormat="1" applyFont="1" applyBorder="1" applyAlignment="1">
      <alignment vertical="center"/>
    </xf>
    <xf numFmtId="166" fontId="11" fillId="7" borderId="22" xfId="4" applyNumberFormat="1" applyFont="1" applyFill="1" applyBorder="1" applyAlignment="1">
      <alignment horizontal="center" wrapText="1"/>
    </xf>
    <xf numFmtId="0" fontId="14" fillId="13" borderId="0" xfId="0" applyFont="1" applyFill="1" applyAlignment="1">
      <alignment horizontal="center"/>
    </xf>
    <xf numFmtId="0" fontId="9" fillId="0" borderId="0" xfId="0" applyFont="1" applyFill="1" applyBorder="1" applyAlignment="1">
      <alignment horizontal="left"/>
    </xf>
    <xf numFmtId="44" fontId="2" fillId="0" borderId="7" xfId="2" applyFont="1" applyFill="1" applyBorder="1"/>
    <xf numFmtId="0" fontId="2" fillId="0" borderId="4" xfId="0" applyFont="1" applyFill="1" applyBorder="1"/>
    <xf numFmtId="43" fontId="2" fillId="0" borderId="0" xfId="1" applyNumberFormat="1" applyFont="1" applyFill="1" applyBorder="1"/>
    <xf numFmtId="0" fontId="2" fillId="0" borderId="8" xfId="0" applyFont="1" applyFill="1" applyBorder="1"/>
    <xf numFmtId="44" fontId="5" fillId="0" borderId="7" xfId="2" applyFont="1" applyFill="1" applyBorder="1"/>
    <xf numFmtId="167" fontId="2" fillId="0" borderId="0" xfId="3" applyNumberFormat="1" applyFont="1" applyFill="1" applyBorder="1"/>
    <xf numFmtId="0" fontId="2" fillId="0" borderId="6" xfId="0" applyFont="1" applyFill="1" applyBorder="1"/>
    <xf numFmtId="44" fontId="2" fillId="0" borderId="0" xfId="2" applyFont="1" applyFill="1" applyBorder="1"/>
    <xf numFmtId="0" fontId="5" fillId="0" borderId="4" xfId="0" applyFont="1" applyFill="1" applyBorder="1"/>
    <xf numFmtId="0" fontId="5" fillId="0" borderId="1" xfId="0" applyFont="1" applyFill="1" applyBorder="1" applyAlignment="1">
      <alignment horizontal="center" wrapText="1"/>
    </xf>
    <xf numFmtId="0" fontId="5" fillId="0" borderId="5" xfId="0" applyFont="1" applyFill="1" applyBorder="1" applyAlignment="1">
      <alignment horizontal="center" wrapText="1"/>
    </xf>
    <xf numFmtId="165" fontId="2" fillId="0" borderId="7" xfId="2" applyNumberFormat="1" applyFont="1" applyFill="1" applyBorder="1"/>
    <xf numFmtId="43" fontId="2" fillId="0" borderId="3" xfId="1" applyFont="1" applyFill="1" applyBorder="1"/>
    <xf numFmtId="9" fontId="2" fillId="0" borderId="5" xfId="3" applyFont="1" applyFill="1" applyBorder="1"/>
    <xf numFmtId="43" fontId="2" fillId="0" borderId="24" xfId="1" applyFont="1" applyFill="1" applyBorder="1"/>
    <xf numFmtId="9" fontId="2" fillId="0" borderId="5" xfId="2" applyNumberFormat="1" applyFont="1" applyFill="1" applyBorder="1"/>
    <xf numFmtId="165" fontId="2" fillId="0" borderId="0" xfId="0" applyNumberFormat="1" applyFont="1"/>
    <xf numFmtId="0" fontId="6" fillId="8" borderId="11" xfId="0" applyFont="1" applyFill="1" applyBorder="1" applyAlignment="1">
      <alignment horizontal="left"/>
    </xf>
    <xf numFmtId="165" fontId="6" fillId="8" borderId="23" xfId="2" applyNumberFormat="1" applyFont="1" applyFill="1" applyBorder="1" applyAlignment="1">
      <alignment horizontal="left"/>
    </xf>
    <xf numFmtId="0" fontId="26" fillId="0" borderId="0" xfId="0" applyFont="1" applyProtection="1"/>
    <xf numFmtId="0" fontId="7" fillId="0" borderId="0" xfId="0" applyFont="1" applyAlignment="1"/>
    <xf numFmtId="0" fontId="27" fillId="0" borderId="11" xfId="0" applyFont="1" applyFill="1" applyBorder="1"/>
    <xf numFmtId="0" fontId="28" fillId="0" borderId="12" xfId="0" applyFont="1" applyBorder="1"/>
    <xf numFmtId="165" fontId="28" fillId="0" borderId="13" xfId="2" applyNumberFormat="1" applyFont="1" applyBorder="1"/>
    <xf numFmtId="0" fontId="28" fillId="0" borderId="14" xfId="0" applyFont="1" applyBorder="1"/>
    <xf numFmtId="165" fontId="28" fillId="0" borderId="15" xfId="2" applyNumberFormat="1" applyFont="1" applyBorder="1"/>
    <xf numFmtId="0" fontId="28" fillId="0" borderId="14" xfId="0" applyFont="1" applyFill="1" applyBorder="1" applyAlignment="1">
      <alignment horizontal="left"/>
    </xf>
    <xf numFmtId="165" fontId="28" fillId="0" borderId="15" xfId="2" applyNumberFormat="1" applyFont="1" applyFill="1" applyBorder="1"/>
    <xf numFmtId="10" fontId="28" fillId="0" borderId="13" xfId="2" applyNumberFormat="1" applyFont="1" applyBorder="1"/>
    <xf numFmtId="10" fontId="28" fillId="0" borderId="15" xfId="2" applyNumberFormat="1" applyFont="1" applyBorder="1"/>
    <xf numFmtId="42" fontId="28" fillId="0" borderId="15" xfId="2" applyNumberFormat="1" applyFont="1" applyFill="1" applyBorder="1"/>
    <xf numFmtId="165" fontId="29" fillId="14" borderId="26" xfId="2" applyNumberFormat="1" applyFont="1" applyFill="1" applyBorder="1"/>
    <xf numFmtId="42" fontId="29" fillId="14" borderId="15" xfId="2" applyNumberFormat="1" applyFont="1" applyFill="1" applyBorder="1"/>
    <xf numFmtId="42" fontId="6" fillId="8" borderId="23" xfId="2" applyNumberFormat="1" applyFont="1" applyFill="1" applyBorder="1"/>
    <xf numFmtId="0" fontId="5" fillId="0" borderId="0" xfId="0" applyFont="1" applyAlignment="1">
      <alignment horizontal="right"/>
    </xf>
    <xf numFmtId="0" fontId="6" fillId="0" borderId="0" xfId="0" applyFont="1" applyAlignment="1">
      <alignment horizontal="right"/>
    </xf>
    <xf numFmtId="0" fontId="13" fillId="0" borderId="0" xfId="0" applyFont="1" applyAlignment="1">
      <alignment horizontal="right"/>
    </xf>
    <xf numFmtId="44" fontId="5" fillId="0" borderId="0" xfId="2" applyFont="1" applyFill="1" applyBorder="1"/>
    <xf numFmtId="165" fontId="2" fillId="0" borderId="0" xfId="2" applyNumberFormat="1" applyFont="1" applyFill="1" applyBorder="1"/>
    <xf numFmtId="9" fontId="2" fillId="0" borderId="0" xfId="2" applyNumberFormat="1" applyFont="1" applyFill="1" applyBorder="1"/>
    <xf numFmtId="167" fontId="2" fillId="0" borderId="0" xfId="2" applyNumberFormat="1" applyFont="1" applyFill="1" applyBorder="1"/>
    <xf numFmtId="165" fontId="2" fillId="0" borderId="0" xfId="0" applyNumberFormat="1" applyFont="1" applyFill="1" applyBorder="1"/>
    <xf numFmtId="165" fontId="5" fillId="0" borderId="0" xfId="0" applyNumberFormat="1" applyFont="1" applyFill="1" applyBorder="1"/>
    <xf numFmtId="0" fontId="30" fillId="0" borderId="0" xfId="0" applyFont="1" applyFill="1" applyBorder="1" applyAlignment="1">
      <alignment horizontal="left" vertical="top"/>
    </xf>
    <xf numFmtId="0" fontId="29" fillId="14" borderId="25" xfId="0" applyFont="1" applyFill="1" applyBorder="1" applyAlignment="1">
      <alignment horizontal="center"/>
    </xf>
    <xf numFmtId="0" fontId="29" fillId="14" borderId="14" xfId="0" applyFont="1" applyFill="1" applyBorder="1" applyAlignment="1">
      <alignment horizontal="center"/>
    </xf>
    <xf numFmtId="0" fontId="5" fillId="0" borderId="8" xfId="0" applyFont="1" applyFill="1" applyBorder="1"/>
    <xf numFmtId="165" fontId="2" fillId="0" borderId="24" xfId="2" applyNumberFormat="1" applyFont="1" applyFill="1" applyBorder="1"/>
    <xf numFmtId="167" fontId="2" fillId="0" borderId="7" xfId="2" applyNumberFormat="1" applyFont="1" applyFill="1" applyBorder="1"/>
    <xf numFmtId="165" fontId="2" fillId="0" borderId="7" xfId="0" applyNumberFormat="1" applyFont="1" applyFill="1" applyBorder="1"/>
    <xf numFmtId="165" fontId="5" fillId="0" borderId="24" xfId="0" applyNumberFormat="1" applyFont="1" applyFill="1" applyBorder="1"/>
    <xf numFmtId="0" fontId="5" fillId="0" borderId="27" xfId="0" applyFont="1" applyFill="1" applyBorder="1"/>
    <xf numFmtId="44" fontId="2" fillId="0" borderId="24" xfId="2" applyFont="1" applyFill="1" applyBorder="1"/>
    <xf numFmtId="9" fontId="2" fillId="0" borderId="7" xfId="2" applyNumberFormat="1" applyFont="1" applyFill="1" applyBorder="1"/>
    <xf numFmtId="165" fontId="5" fillId="0" borderId="28" xfId="0" applyNumberFormat="1" applyFont="1" applyFill="1" applyBorder="1"/>
    <xf numFmtId="165" fontId="27" fillId="0" borderId="23" xfId="0" applyNumberFormat="1" applyFont="1" applyFill="1" applyBorder="1"/>
    <xf numFmtId="0" fontId="23" fillId="0" borderId="0" xfId="6" applyNumberFormat="1" applyAlignment="1">
      <alignment vertical="top"/>
    </xf>
    <xf numFmtId="0" fontId="23" fillId="0" borderId="0" xfId="6" applyFont="1"/>
    <xf numFmtId="0" fontId="23" fillId="0" borderId="0" xfId="6" applyNumberFormat="1" applyFont="1" applyAlignment="1">
      <alignment vertical="top"/>
    </xf>
    <xf numFmtId="3" fontId="23" fillId="0" borderId="0" xfId="6" applyNumberFormat="1" applyAlignment="1">
      <alignment vertical="top"/>
    </xf>
    <xf numFmtId="171" fontId="23" fillId="0" borderId="0" xfId="6" applyNumberFormat="1" applyAlignment="1">
      <alignment vertical="top"/>
    </xf>
    <xf numFmtId="39" fontId="23" fillId="0" borderId="0" xfId="6" applyNumberFormat="1" applyAlignment="1">
      <alignment vertical="top"/>
    </xf>
    <xf numFmtId="0" fontId="23" fillId="0" borderId="0" xfId="6" applyNumberFormat="1"/>
    <xf numFmtId="4" fontId="18" fillId="0" borderId="0" xfId="0" applyNumberFormat="1" applyFont="1" applyFill="1" applyBorder="1"/>
    <xf numFmtId="10" fontId="24" fillId="0" borderId="0" xfId="4" applyNumberFormat="1" applyFont="1" applyFill="1" applyBorder="1" applyAlignment="1">
      <alignment vertical="center"/>
    </xf>
    <xf numFmtId="3" fontId="24" fillId="0" borderId="0" xfId="4" applyNumberFormat="1" applyFont="1" applyFill="1" applyBorder="1" applyAlignment="1">
      <alignment vertical="center"/>
    </xf>
    <xf numFmtId="1" fontId="4" fillId="0" borderId="0" xfId="4" applyNumberFormat="1" applyFont="1" applyFill="1" applyAlignment="1">
      <alignment horizontal="right"/>
    </xf>
    <xf numFmtId="169" fontId="4" fillId="0" borderId="0" xfId="4" applyFont="1" applyFill="1"/>
    <xf numFmtId="169" fontId="24" fillId="0" borderId="0" xfId="4" applyFont="1" applyFill="1"/>
    <xf numFmtId="166" fontId="4" fillId="0" borderId="0" xfId="4" applyNumberFormat="1" applyFont="1" applyFill="1"/>
    <xf numFmtId="10" fontId="4" fillId="0" borderId="0" xfId="4" applyNumberFormat="1" applyFont="1" applyFill="1"/>
    <xf numFmtId="3" fontId="4" fillId="0" borderId="0" xfId="4" applyNumberFormat="1" applyFont="1" applyFill="1"/>
    <xf numFmtId="3" fontId="4" fillId="0" borderId="0" xfId="4" applyNumberFormat="1" applyFont="1" applyFill="1" applyBorder="1" applyAlignment="1">
      <alignment vertical="center"/>
    </xf>
    <xf numFmtId="4" fontId="18" fillId="8" borderId="29" xfId="0" applyNumberFormat="1" applyFont="1" applyFill="1" applyBorder="1"/>
    <xf numFmtId="14" fontId="23" fillId="0" borderId="0" xfId="6" applyNumberFormat="1"/>
    <xf numFmtId="172" fontId="23" fillId="0" borderId="0" xfId="6" applyNumberFormat="1" applyAlignment="1">
      <alignment vertical="top"/>
    </xf>
    <xf numFmtId="1" fontId="4" fillId="0" borderId="0" xfId="4" applyNumberFormat="1" applyFont="1" applyBorder="1" applyAlignment="1" applyProtection="1">
      <alignment horizontal="right" vertical="center"/>
    </xf>
    <xf numFmtId="169" fontId="4" fillId="0" borderId="0" xfId="4" applyFont="1" applyBorder="1" applyAlignment="1" applyProtection="1">
      <alignment horizontal="left" vertical="center"/>
    </xf>
    <xf numFmtId="168" fontId="4" fillId="0" borderId="0" xfId="5" applyNumberFormat="1" applyFont="1" applyBorder="1" applyAlignment="1" applyProtection="1">
      <alignment vertical="center"/>
    </xf>
    <xf numFmtId="166" fontId="4" fillId="0" borderId="0" xfId="4" applyNumberFormat="1" applyFont="1" applyBorder="1" applyAlignment="1">
      <alignment vertical="center"/>
    </xf>
    <xf numFmtId="169" fontId="4" fillId="0" borderId="0" xfId="4" applyFont="1" applyBorder="1" applyAlignment="1">
      <alignment vertical="center"/>
    </xf>
    <xf numFmtId="169" fontId="4" fillId="5" borderId="0" xfId="4" applyFont="1" applyFill="1" applyBorder="1" applyAlignment="1">
      <alignment vertical="center"/>
    </xf>
    <xf numFmtId="2" fontId="4" fillId="0" borderId="0" xfId="4" applyNumberFormat="1" applyFont="1" applyBorder="1" applyAlignment="1">
      <alignment vertical="center"/>
    </xf>
    <xf numFmtId="4" fontId="4" fillId="5" borderId="0" xfId="4" applyNumberFormat="1" applyFont="1" applyFill="1" applyBorder="1" applyAlignment="1">
      <alignment vertical="center"/>
    </xf>
    <xf numFmtId="165" fontId="4" fillId="0" borderId="0" xfId="2" applyNumberFormat="1" applyFont="1" applyBorder="1" applyAlignment="1">
      <alignment vertical="center"/>
    </xf>
    <xf numFmtId="10" fontId="4" fillId="0" borderId="0" xfId="4" applyNumberFormat="1" applyFont="1" applyBorder="1" applyAlignment="1">
      <alignment vertical="center"/>
    </xf>
    <xf numFmtId="3" fontId="4" fillId="0" borderId="0" xfId="4" applyNumberFormat="1" applyFont="1" applyBorder="1" applyAlignment="1">
      <alignment vertical="center"/>
    </xf>
    <xf numFmtId="0" fontId="2" fillId="0" borderId="0" xfId="0" applyFont="1" applyFill="1" applyBorder="1" applyAlignment="1">
      <alignment horizontal="left" wrapText="1"/>
    </xf>
    <xf numFmtId="0" fontId="23" fillId="0" borderId="0" xfId="6" applyFill="1" applyAlignment="1">
      <alignment horizontal="center" vertical="top" wrapText="1"/>
    </xf>
    <xf numFmtId="0" fontId="23" fillId="0" borderId="0" xfId="6" applyFill="1"/>
    <xf numFmtId="0" fontId="31" fillId="0" borderId="0" xfId="8" applyAlignment="1">
      <alignment vertical="top"/>
    </xf>
    <xf numFmtId="0" fontId="31" fillId="0" borderId="0" xfId="8"/>
    <xf numFmtId="3" fontId="31" fillId="0" borderId="0" xfId="8" applyNumberFormat="1" applyAlignment="1">
      <alignment vertical="top"/>
    </xf>
    <xf numFmtId="171" fontId="31" fillId="0" borderId="0" xfId="8" applyNumberFormat="1" applyAlignment="1">
      <alignment vertical="top"/>
    </xf>
    <xf numFmtId="39" fontId="31" fillId="0" borderId="0" xfId="8" applyNumberFormat="1" applyAlignment="1">
      <alignment vertical="top"/>
    </xf>
    <xf numFmtId="172" fontId="31" fillId="0" borderId="0" xfId="8" applyNumberFormat="1" applyAlignment="1">
      <alignment vertical="top"/>
    </xf>
    <xf numFmtId="0" fontId="31" fillId="0" borderId="0" xfId="8" applyNumberFormat="1" applyAlignment="1">
      <alignment vertical="top"/>
    </xf>
    <xf numFmtId="0" fontId="25" fillId="0" borderId="0" xfId="0" applyFont="1" applyFill="1" applyBorder="1" applyAlignment="1">
      <alignment horizontal="left"/>
    </xf>
    <xf numFmtId="1" fontId="3" fillId="0" borderId="9" xfId="4" applyNumberFormat="1" applyFont="1" applyBorder="1" applyAlignment="1">
      <alignment horizontal="center"/>
    </xf>
    <xf numFmtId="166" fontId="4" fillId="0" borderId="0" xfId="4" applyNumberFormat="1" applyFont="1" applyAlignment="1">
      <alignment horizontal="center"/>
    </xf>
  </cellXfs>
  <cellStyles count="9">
    <cellStyle name="Comma" xfId="1" builtinId="3"/>
    <cellStyle name="Comma 2" xfId="5"/>
    <cellStyle name="Currency" xfId="2" builtinId="4"/>
    <cellStyle name="Normal" xfId="0" builtinId="0"/>
    <cellStyle name="Normal 2" xfId="4"/>
    <cellStyle name="Normal 3" xfId="6"/>
    <cellStyle name="Normal 4" xfId="7"/>
    <cellStyle name="Normal 5" xfId="8"/>
    <cellStyle name="Percent" xfId="3" builtinId="5"/>
  </cellStyles>
  <dxfs count="1">
    <dxf>
      <font>
        <color rgb="FF9C0006"/>
      </font>
      <fill>
        <patternFill>
          <bgColor rgb="FFFFC7CE"/>
        </patternFill>
      </fill>
    </dxf>
  </dxfs>
  <tableStyles count="0" defaultTableStyle="TableStyleMedium2" defaultPivotStyle="PivotStyleLight16"/>
  <colors>
    <mruColors>
      <color rgb="FFFFFF99"/>
      <color rgb="FFFFFFCC"/>
      <color rgb="FF41CB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70651</xdr:colOff>
      <xdr:row>26</xdr:row>
      <xdr:rowOff>241455</xdr:rowOff>
    </xdr:from>
    <xdr:to>
      <xdr:col>6</xdr:col>
      <xdr:colOff>445557</xdr:colOff>
      <xdr:row>29</xdr:row>
      <xdr:rowOff>14065</xdr:rowOff>
    </xdr:to>
    <xdr:pic>
      <xdr:nvPicPr>
        <xdr:cNvPr id="2" name="Picture 1" descr="C:\Temp\Temporary Internet Files\Content.IE5\J8GGLTDV\821px-Red_Checkmark.svg[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86401" y="5892955"/>
          <a:ext cx="374906" cy="629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645582</xdr:colOff>
      <xdr:row>5</xdr:row>
      <xdr:rowOff>137582</xdr:rowOff>
    </xdr:from>
    <xdr:to>
      <xdr:col>2</xdr:col>
      <xdr:colOff>21165</xdr:colOff>
      <xdr:row>6</xdr:row>
      <xdr:rowOff>161924</xdr:rowOff>
    </xdr:to>
    <xdr:sp macro="" textlink="">
      <xdr:nvSpPr>
        <xdr:cNvPr id="3" name="TextBox 2"/>
        <xdr:cNvSpPr txBox="1"/>
      </xdr:nvSpPr>
      <xdr:spPr>
        <a:xfrm>
          <a:off x="645582" y="910165"/>
          <a:ext cx="4159250" cy="236009"/>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Based on Fall 2015 SAFE Count </a:t>
          </a:r>
        </a:p>
        <a:p>
          <a:endParaRPr lang="en-US" sz="1100" b="1">
            <a:solidFill>
              <a:schemeClr val="bg1"/>
            </a:solidFill>
          </a:endParaRPr>
        </a:p>
      </xdr:txBody>
    </xdr:sp>
    <xdr:clientData/>
  </xdr:twoCellAnchor>
  <xdr:twoCellAnchor>
    <xdr:from>
      <xdr:col>4</xdr:col>
      <xdr:colOff>10584</xdr:colOff>
      <xdr:row>5</xdr:row>
      <xdr:rowOff>105832</xdr:rowOff>
    </xdr:from>
    <xdr:to>
      <xdr:col>5</xdr:col>
      <xdr:colOff>1259417</xdr:colOff>
      <xdr:row>6</xdr:row>
      <xdr:rowOff>149224</xdr:rowOff>
    </xdr:to>
    <xdr:sp macro="" textlink="">
      <xdr:nvSpPr>
        <xdr:cNvPr id="8" name="TextBox 7"/>
        <xdr:cNvSpPr txBox="1"/>
      </xdr:nvSpPr>
      <xdr:spPr>
        <a:xfrm>
          <a:off x="5259917" y="878415"/>
          <a:ext cx="6413500" cy="255059"/>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Count of LEP students scoring</a:t>
          </a:r>
          <a:r>
            <a:rPr lang="en-US" sz="1100" b="1" baseline="0">
              <a:solidFill>
                <a:schemeClr val="bg1"/>
              </a:solidFill>
            </a:rPr>
            <a:t> (composite) &lt; 4.0 on Language Acquisition Assessment (taken 2/2015)</a:t>
          </a:r>
        </a:p>
        <a:p>
          <a:endParaRPr lang="en-US" sz="1100" b="1" baseline="0">
            <a:solidFill>
              <a:schemeClr val="bg1"/>
            </a:solidFill>
          </a:endParaRPr>
        </a:p>
        <a:p>
          <a:endParaRPr lang="en-US" sz="1100" b="1" baseline="0">
            <a:solidFill>
              <a:schemeClr val="bg1"/>
            </a:solidFill>
          </a:endParaRPr>
        </a:p>
        <a:p>
          <a:endParaRPr lang="en-US" sz="1100"/>
        </a:p>
      </xdr:txBody>
    </xdr:sp>
    <xdr:clientData/>
  </xdr:twoCellAnchor>
  <xdr:twoCellAnchor>
    <xdr:from>
      <xdr:col>5</xdr:col>
      <xdr:colOff>941916</xdr:colOff>
      <xdr:row>6</xdr:row>
      <xdr:rowOff>131233</xdr:rowOff>
    </xdr:from>
    <xdr:to>
      <xdr:col>5</xdr:col>
      <xdr:colOff>1164166</xdr:colOff>
      <xdr:row>7</xdr:row>
      <xdr:rowOff>201083</xdr:rowOff>
    </xdr:to>
    <xdr:sp macro="" textlink="">
      <xdr:nvSpPr>
        <xdr:cNvPr id="10" name="Down Arrow 9"/>
        <xdr:cNvSpPr/>
      </xdr:nvSpPr>
      <xdr:spPr>
        <a:xfrm>
          <a:off x="11355916" y="1115483"/>
          <a:ext cx="222250" cy="2815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21166</xdr:colOff>
      <xdr:row>6</xdr:row>
      <xdr:rowOff>42332</xdr:rowOff>
    </xdr:from>
    <xdr:to>
      <xdr:col>2</xdr:col>
      <xdr:colOff>264583</xdr:colOff>
      <xdr:row>8</xdr:row>
      <xdr:rowOff>158751</xdr:rowOff>
    </xdr:to>
    <xdr:sp macro="" textlink="">
      <xdr:nvSpPr>
        <xdr:cNvPr id="16" name="Curved Left Arrow 15"/>
        <xdr:cNvSpPr/>
      </xdr:nvSpPr>
      <xdr:spPr>
        <a:xfrm>
          <a:off x="4804833" y="1026582"/>
          <a:ext cx="243417" cy="539752"/>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editAs="oneCell">
    <xdr:from>
      <xdr:col>6</xdr:col>
      <xdr:colOff>44449</xdr:colOff>
      <xdr:row>32</xdr:row>
      <xdr:rowOff>232833</xdr:rowOff>
    </xdr:from>
    <xdr:to>
      <xdr:col>6</xdr:col>
      <xdr:colOff>450035</xdr:colOff>
      <xdr:row>34</xdr:row>
      <xdr:rowOff>325331</xdr:rowOff>
    </xdr:to>
    <xdr:pic>
      <xdr:nvPicPr>
        <xdr:cNvPr id="7" name="Picture 6" descr="C:\Temp\Temporary Internet Files\Content.IE5\J8GGLTDV\821px-Red_Checkmark.svg[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60199" y="7397750"/>
          <a:ext cx="405586" cy="611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361951</xdr:colOff>
      <xdr:row>1</xdr:row>
      <xdr:rowOff>84668</xdr:rowOff>
    </xdr:from>
    <xdr:to>
      <xdr:col>5</xdr:col>
      <xdr:colOff>10585</xdr:colOff>
      <xdr:row>2</xdr:row>
      <xdr:rowOff>0</xdr:rowOff>
    </xdr:to>
    <xdr:sp macro="" textlink="">
      <xdr:nvSpPr>
        <xdr:cNvPr id="4" name="TextBox 3"/>
        <xdr:cNvSpPr txBox="1"/>
      </xdr:nvSpPr>
      <xdr:spPr>
        <a:xfrm>
          <a:off x="5819776" y="513293"/>
          <a:ext cx="4811184" cy="2582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0" i="0" u="none" strike="noStrike">
              <a:solidFill>
                <a:schemeClr val="dk1"/>
              </a:solidFill>
              <a:effectLst/>
              <a:latin typeface="+mn-lt"/>
              <a:ea typeface="+mn-ea"/>
              <a:cs typeface="+mn-cs"/>
            </a:rPr>
            <a:t> Click </a:t>
          </a:r>
          <a:r>
            <a:rPr lang="en-US" sz="1100" b="0" i="0" u="sng" strike="noStrike">
              <a:solidFill>
                <a:schemeClr val="dk1"/>
              </a:solidFill>
              <a:effectLst/>
              <a:latin typeface="+mn-lt"/>
              <a:ea typeface="+mn-ea"/>
              <a:cs typeface="+mn-cs"/>
            </a:rPr>
            <a:t>in cell E1 </a:t>
          </a:r>
          <a:r>
            <a:rPr lang="en-US" sz="1100" b="0" i="0" u="none" strike="noStrike">
              <a:solidFill>
                <a:schemeClr val="dk1"/>
              </a:solidFill>
              <a:effectLst/>
              <a:latin typeface="+mn-lt"/>
              <a:ea typeface="+mn-ea"/>
              <a:cs typeface="+mn-cs"/>
            </a:rPr>
            <a:t>, then c</a:t>
          </a:r>
          <a:r>
            <a:rPr lang="en-US"/>
            <a:t>lick on dropdown arrow</a:t>
          </a:r>
          <a:r>
            <a:rPr lang="en-US" baseline="0"/>
            <a:t> and select a district.</a:t>
          </a:r>
          <a:endParaRPr lang="en-US" sz="1100"/>
        </a:p>
      </xdr:txBody>
    </xdr:sp>
    <xdr:clientData/>
  </xdr:twoCellAnchor>
  <xdr:twoCellAnchor>
    <xdr:from>
      <xdr:col>5</xdr:col>
      <xdr:colOff>21167</xdr:colOff>
      <xdr:row>0</xdr:row>
      <xdr:rowOff>74083</xdr:rowOff>
    </xdr:from>
    <xdr:to>
      <xdr:col>5</xdr:col>
      <xdr:colOff>529167</xdr:colOff>
      <xdr:row>1</xdr:row>
      <xdr:rowOff>328082</xdr:rowOff>
    </xdr:to>
    <xdr:sp macro="" textlink="">
      <xdr:nvSpPr>
        <xdr:cNvPr id="6" name="Curved Left Arrow 5"/>
        <xdr:cNvSpPr/>
      </xdr:nvSpPr>
      <xdr:spPr>
        <a:xfrm>
          <a:off x="10435167" y="74083"/>
          <a:ext cx="508000" cy="687916"/>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W%20FY17%20Accountability%20Calc.%20W.Targe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doe.sd.gov/Temp/Temporary%20Internet%20Files/Content.Outlook/ZRB8MKUL/Est%20Impact%20By%20District_UseTh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ountabilities"/>
      <sheetName val="District Data"/>
      <sheetName val="Compare Old vs New"/>
      <sheetName val="2015 Accountabilities"/>
      <sheetName val="FY16 TC AVG 92016"/>
      <sheetName val="FY16 TC AVG"/>
      <sheetName val="Districts With 600+ Students"/>
      <sheetName val="Districts With 201-599 Students"/>
      <sheetName val="Districts With Less 200 Student"/>
    </sheetNames>
    <sheetDataSet>
      <sheetData sheetId="0" refreshError="1"/>
      <sheetData sheetId="1">
        <row r="3">
          <cell r="B3" t="str">
            <v>PLANKINTON</v>
          </cell>
        </row>
        <row r="4">
          <cell r="B4" t="str">
            <v>WHITE LAKE</v>
          </cell>
        </row>
        <row r="5">
          <cell r="B5" t="str">
            <v>HURON</v>
          </cell>
        </row>
        <row r="6">
          <cell r="B6" t="str">
            <v>IROQUOIS</v>
          </cell>
        </row>
        <row r="7">
          <cell r="B7" t="str">
            <v>WOLSEY-WESSINGTON</v>
          </cell>
        </row>
        <row r="8">
          <cell r="B8" t="str">
            <v>BENNETT COUNTY</v>
          </cell>
        </row>
        <row r="9">
          <cell r="B9" t="str">
            <v>AVON</v>
          </cell>
        </row>
        <row r="10">
          <cell r="B10" t="str">
            <v>BON HOMME</v>
          </cell>
        </row>
        <row r="11">
          <cell r="B11" t="str">
            <v>SCOTLAND</v>
          </cell>
        </row>
        <row r="12">
          <cell r="B12" t="str">
            <v>BROOKINGS</v>
          </cell>
        </row>
        <row r="13">
          <cell r="B13" t="str">
            <v>ELKTON</v>
          </cell>
        </row>
        <row r="14">
          <cell r="B14" t="str">
            <v>SIOUX VALLEY</v>
          </cell>
        </row>
        <row r="15">
          <cell r="B15" t="str">
            <v>DEUBROOK AREA</v>
          </cell>
        </row>
        <row r="16">
          <cell r="B16" t="str">
            <v>ABERDEEN</v>
          </cell>
        </row>
        <row r="17">
          <cell r="B17" t="str">
            <v>FREDERICK AREA</v>
          </cell>
        </row>
        <row r="18">
          <cell r="B18" t="str">
            <v>WARNER</v>
          </cell>
        </row>
        <row r="19">
          <cell r="B19" t="str">
            <v>GROTON AREA</v>
          </cell>
        </row>
        <row r="20">
          <cell r="B20" t="str">
            <v>CHAMBERLAIN</v>
          </cell>
        </row>
        <row r="21">
          <cell r="B21" t="str">
            <v>KIMBALL</v>
          </cell>
        </row>
        <row r="22">
          <cell r="B22" t="str">
            <v>BELLE FOURCHE</v>
          </cell>
        </row>
        <row r="23">
          <cell r="B23" t="str">
            <v>NEWELL</v>
          </cell>
        </row>
        <row r="24">
          <cell r="B24" t="str">
            <v>HERREID</v>
          </cell>
        </row>
        <row r="25">
          <cell r="B25" t="str">
            <v>ANDES CENTRAL</v>
          </cell>
        </row>
        <row r="26">
          <cell r="B26" t="str">
            <v>WAGNER COMMUNITY</v>
          </cell>
        </row>
        <row r="27">
          <cell r="B27" t="str">
            <v>PLATTE-GEDDES</v>
          </cell>
        </row>
        <row r="28">
          <cell r="B28" t="str">
            <v>CLARK</v>
          </cell>
        </row>
        <row r="29">
          <cell r="B29" t="str">
            <v>WILLOW LAKE</v>
          </cell>
        </row>
        <row r="30">
          <cell r="B30" t="str">
            <v>VERMILLION</v>
          </cell>
        </row>
        <row r="31">
          <cell r="B31" t="str">
            <v>IRENE - WAKONDA</v>
          </cell>
        </row>
        <row r="32">
          <cell r="B32" t="str">
            <v>FLORENCE</v>
          </cell>
        </row>
        <row r="33">
          <cell r="B33" t="str">
            <v>HENRY</v>
          </cell>
        </row>
        <row r="34">
          <cell r="B34" t="str">
            <v>WATERTOWN</v>
          </cell>
        </row>
        <row r="35">
          <cell r="B35" t="str">
            <v>WAVERLY</v>
          </cell>
        </row>
        <row r="36">
          <cell r="B36" t="str">
            <v>MCINTOSH</v>
          </cell>
        </row>
        <row r="37">
          <cell r="B37" t="str">
            <v>MCLAUGHLIN</v>
          </cell>
        </row>
        <row r="38">
          <cell r="B38" t="str">
            <v>SMEE</v>
          </cell>
        </row>
        <row r="39">
          <cell r="B39" t="str">
            <v>CUSTER</v>
          </cell>
        </row>
        <row r="40">
          <cell r="B40" t="str">
            <v>ELK MOUNTAIN</v>
          </cell>
        </row>
        <row r="41">
          <cell r="B41" t="str">
            <v>ETHAN</v>
          </cell>
        </row>
        <row r="42">
          <cell r="B42" t="str">
            <v>MITCHELL</v>
          </cell>
        </row>
        <row r="43">
          <cell r="B43" t="str">
            <v>MOUNT VERNON</v>
          </cell>
        </row>
        <row r="44">
          <cell r="B44" t="str">
            <v>WAUBAY</v>
          </cell>
        </row>
        <row r="45">
          <cell r="B45" t="str">
            <v>WEBSTER</v>
          </cell>
        </row>
        <row r="46">
          <cell r="B46" t="str">
            <v>DEUEL</v>
          </cell>
        </row>
        <row r="47">
          <cell r="B47" t="str">
            <v>EAGLE BUTTE</v>
          </cell>
        </row>
        <row r="48">
          <cell r="B48" t="str">
            <v>TIMBER LAKE</v>
          </cell>
        </row>
        <row r="49">
          <cell r="B49" t="str">
            <v>ARMOUR</v>
          </cell>
        </row>
        <row r="50">
          <cell r="B50" t="str">
            <v>CORSICA-STICKNEY</v>
          </cell>
        </row>
        <row r="51">
          <cell r="B51" t="str">
            <v>BOWDLE</v>
          </cell>
        </row>
        <row r="52">
          <cell r="B52" t="str">
            <v>EDMUNDS CENTRAL</v>
          </cell>
        </row>
        <row r="53">
          <cell r="B53" t="str">
            <v>IPSWICH</v>
          </cell>
        </row>
        <row r="54">
          <cell r="B54" t="str">
            <v>EDGEMONT</v>
          </cell>
        </row>
        <row r="55">
          <cell r="B55" t="str">
            <v>HOT SPRINGS</v>
          </cell>
        </row>
        <row r="56">
          <cell r="B56" t="str">
            <v>OELRICHS</v>
          </cell>
        </row>
        <row r="57">
          <cell r="B57" t="str">
            <v>FAULKTON AREA</v>
          </cell>
        </row>
        <row r="58">
          <cell r="B58" t="str">
            <v>BIG STONE CITY</v>
          </cell>
        </row>
        <row r="59">
          <cell r="B59" t="str">
            <v>GRANT-DEUEL</v>
          </cell>
        </row>
        <row r="60">
          <cell r="B60" t="str">
            <v>MILBANK</v>
          </cell>
        </row>
        <row r="61">
          <cell r="B61" t="str">
            <v>BURKE</v>
          </cell>
        </row>
        <row r="62">
          <cell r="B62" t="str">
            <v>GREGORY</v>
          </cell>
        </row>
        <row r="63">
          <cell r="B63" t="str">
            <v>SOUTH CENTRAL</v>
          </cell>
        </row>
        <row r="64">
          <cell r="B64" t="str">
            <v>HAAKON</v>
          </cell>
        </row>
        <row r="65">
          <cell r="B65" t="str">
            <v>CASTLEWOOD</v>
          </cell>
        </row>
        <row r="66">
          <cell r="B66" t="str">
            <v>ESTELLINE</v>
          </cell>
        </row>
        <row r="67">
          <cell r="B67" t="str">
            <v>HAMLIN</v>
          </cell>
        </row>
        <row r="68">
          <cell r="B68" t="str">
            <v>MILLER AREA</v>
          </cell>
        </row>
        <row r="69">
          <cell r="B69" t="str">
            <v>HANSON</v>
          </cell>
        </row>
        <row r="70">
          <cell r="B70" t="str">
            <v>BRIDGEWATER-EMERY</v>
          </cell>
        </row>
        <row r="71">
          <cell r="B71" t="str">
            <v>HARDING COUNTY</v>
          </cell>
        </row>
        <row r="72">
          <cell r="B72" t="str">
            <v>PIERRE</v>
          </cell>
        </row>
        <row r="73">
          <cell r="B73" t="str">
            <v>FREEMAN</v>
          </cell>
        </row>
        <row r="74">
          <cell r="B74" t="str">
            <v>MENNO</v>
          </cell>
        </row>
        <row r="75">
          <cell r="B75" t="str">
            <v>PARKSTON</v>
          </cell>
        </row>
        <row r="76">
          <cell r="B76" t="str">
            <v>TRIPP-DELMONT</v>
          </cell>
        </row>
        <row r="77">
          <cell r="B77" t="str">
            <v>HIGHMORE-HARROLD</v>
          </cell>
        </row>
        <row r="78">
          <cell r="B78" t="str">
            <v>KADOKA AREA</v>
          </cell>
        </row>
        <row r="79">
          <cell r="B79" t="str">
            <v>WESSINGTON SPRINGS</v>
          </cell>
        </row>
        <row r="80">
          <cell r="B80" t="str">
            <v>JONES COUNTY</v>
          </cell>
        </row>
        <row r="81">
          <cell r="B81" t="str">
            <v>ARLINGTON</v>
          </cell>
        </row>
        <row r="82">
          <cell r="B82" t="str">
            <v>DE SMET</v>
          </cell>
        </row>
        <row r="83">
          <cell r="B83" t="str">
            <v>LAKE PRESTON</v>
          </cell>
        </row>
        <row r="84">
          <cell r="B84" t="str">
            <v>CHESTER AREA</v>
          </cell>
        </row>
        <row r="85">
          <cell r="B85" t="str">
            <v>MADISON  CENTRAL</v>
          </cell>
        </row>
        <row r="86">
          <cell r="B86" t="str">
            <v>RUTLAND</v>
          </cell>
        </row>
        <row r="87">
          <cell r="B87" t="str">
            <v>OLDHAM-RAMONA</v>
          </cell>
        </row>
        <row r="88">
          <cell r="B88" t="str">
            <v>LEAD-DEADWOOD</v>
          </cell>
        </row>
        <row r="89">
          <cell r="B89" t="str">
            <v>SPEARFISH</v>
          </cell>
        </row>
        <row r="90">
          <cell r="B90" t="str">
            <v>CANTON</v>
          </cell>
        </row>
        <row r="91">
          <cell r="B91" t="str">
            <v>HARRISBURG</v>
          </cell>
        </row>
        <row r="92">
          <cell r="B92" t="str">
            <v>LENNOX</v>
          </cell>
        </row>
        <row r="93">
          <cell r="B93" t="str">
            <v>TEA AREA</v>
          </cell>
        </row>
        <row r="94">
          <cell r="B94" t="str">
            <v>LYMAN</v>
          </cell>
        </row>
        <row r="95">
          <cell r="B95" t="str">
            <v>CANISTOTA</v>
          </cell>
        </row>
        <row r="96">
          <cell r="B96" t="str">
            <v>MONTROSE</v>
          </cell>
        </row>
        <row r="97">
          <cell r="B97" t="str">
            <v>MCCOOK CENTRAL</v>
          </cell>
        </row>
        <row r="98">
          <cell r="B98" t="str">
            <v>EUREKA</v>
          </cell>
        </row>
        <row r="99">
          <cell r="B99" t="str">
            <v>LEOLA</v>
          </cell>
        </row>
        <row r="100">
          <cell r="B100" t="str">
            <v>BRITTON - HECLA</v>
          </cell>
        </row>
        <row r="101">
          <cell r="B101" t="str">
            <v>LANGFORD</v>
          </cell>
        </row>
        <row r="102">
          <cell r="B102" t="str">
            <v>MEADE</v>
          </cell>
        </row>
        <row r="103">
          <cell r="B103" t="str">
            <v>FAITH</v>
          </cell>
        </row>
        <row r="104">
          <cell r="B104" t="str">
            <v>WHITE RIVER</v>
          </cell>
        </row>
        <row r="105">
          <cell r="B105" t="str">
            <v>HOWARD</v>
          </cell>
        </row>
        <row r="106">
          <cell r="B106" t="str">
            <v>BALTIC</v>
          </cell>
        </row>
        <row r="107">
          <cell r="B107" t="str">
            <v>BRANDON VALLEY</v>
          </cell>
        </row>
        <row r="108">
          <cell r="B108" t="str">
            <v>DELL RAPIDS</v>
          </cell>
        </row>
        <row r="109">
          <cell r="B109" t="str">
            <v>GARRETSON</v>
          </cell>
        </row>
        <row r="110">
          <cell r="B110" t="str">
            <v>SIOUX FALLS</v>
          </cell>
        </row>
        <row r="111">
          <cell r="B111" t="str">
            <v>TRI-VALLEY</v>
          </cell>
        </row>
        <row r="112">
          <cell r="B112" t="str">
            <v>WEST CENTRAL</v>
          </cell>
        </row>
        <row r="113">
          <cell r="B113" t="str">
            <v>FLANDREAU</v>
          </cell>
        </row>
        <row r="114">
          <cell r="B114" t="str">
            <v>COLMAN-EGAN</v>
          </cell>
        </row>
        <row r="115">
          <cell r="B115" t="str">
            <v>DOUGLAS</v>
          </cell>
        </row>
        <row r="116">
          <cell r="B116" t="str">
            <v>HILL CITY</v>
          </cell>
        </row>
        <row r="117">
          <cell r="B117" t="str">
            <v>NEW UNDERWOOD</v>
          </cell>
        </row>
        <row r="118">
          <cell r="B118" t="str">
            <v>RAPID CITY</v>
          </cell>
        </row>
        <row r="119">
          <cell r="B119" t="str">
            <v>WALL</v>
          </cell>
        </row>
        <row r="120">
          <cell r="B120" t="str">
            <v>BISON</v>
          </cell>
        </row>
        <row r="121">
          <cell r="B121" t="str">
            <v>LEMMON</v>
          </cell>
        </row>
        <row r="122">
          <cell r="B122" t="str">
            <v>GETTYSBURG</v>
          </cell>
        </row>
        <row r="123">
          <cell r="B123" t="str">
            <v>HOVEN</v>
          </cell>
        </row>
        <row r="124">
          <cell r="B124" t="str">
            <v>SISSETON PUBLIC</v>
          </cell>
        </row>
        <row r="125">
          <cell r="B125" t="str">
            <v>ROSHOLT</v>
          </cell>
        </row>
        <row r="126">
          <cell r="B126" t="str">
            <v>SUMMIT</v>
          </cell>
        </row>
        <row r="127">
          <cell r="B127" t="str">
            <v>WILMOT</v>
          </cell>
        </row>
        <row r="128">
          <cell r="B128" t="str">
            <v>WOONSOCKET</v>
          </cell>
        </row>
        <row r="129">
          <cell r="B129" t="str">
            <v>SANBORN CENTRAL</v>
          </cell>
        </row>
        <row r="130">
          <cell r="B130" t="str">
            <v>DOLAND</v>
          </cell>
        </row>
        <row r="131">
          <cell r="B131" t="str">
            <v>REDFIELD</v>
          </cell>
        </row>
        <row r="132">
          <cell r="B132" t="str">
            <v>HITCHCOCK-TULARE</v>
          </cell>
        </row>
        <row r="133">
          <cell r="B133" t="str">
            <v>NORTHWESTERN AREA</v>
          </cell>
        </row>
        <row r="134">
          <cell r="B134" t="str">
            <v>STANLEY COUNTY</v>
          </cell>
        </row>
        <row r="135">
          <cell r="B135" t="str">
            <v>AGAR - BLUNT - ONIDA</v>
          </cell>
        </row>
        <row r="136">
          <cell r="B136" t="str">
            <v>WINNER</v>
          </cell>
        </row>
        <row r="137">
          <cell r="B137" t="str">
            <v>COLOME CONSOLIDATED</v>
          </cell>
        </row>
        <row r="138">
          <cell r="B138" t="str">
            <v>CENTERVILLE</v>
          </cell>
        </row>
        <row r="139">
          <cell r="B139" t="str">
            <v>MARION</v>
          </cell>
        </row>
        <row r="140">
          <cell r="B140" t="str">
            <v>PARKER</v>
          </cell>
        </row>
        <row r="141">
          <cell r="B141" t="str">
            <v>VIBORG-HURLEY</v>
          </cell>
        </row>
        <row r="142">
          <cell r="B142" t="str">
            <v>ALCESTER-HUDSON</v>
          </cell>
        </row>
        <row r="143">
          <cell r="B143" t="str">
            <v>BERESFORD</v>
          </cell>
        </row>
        <row r="144">
          <cell r="B144" t="str">
            <v>ELK POINT-JEFFERSON</v>
          </cell>
        </row>
        <row r="145">
          <cell r="B145" t="str">
            <v>DAKOTA VALLEY</v>
          </cell>
        </row>
        <row r="146">
          <cell r="B146" t="str">
            <v>SELBY AREA</v>
          </cell>
        </row>
        <row r="147">
          <cell r="B147" t="str">
            <v>MOBRIDGE - POLLOCK</v>
          </cell>
        </row>
        <row r="148">
          <cell r="B148" t="str">
            <v>GAYVILLE-VOLIN</v>
          </cell>
        </row>
        <row r="149">
          <cell r="B149" t="str">
            <v>YANKTON</v>
          </cell>
        </row>
        <row r="150">
          <cell r="B150" t="str">
            <v>DUPREE</v>
          </cell>
        </row>
        <row r="151">
          <cell r="B151" t="str">
            <v xml:space="preserve">OGLALA LAKOTA </v>
          </cell>
        </row>
        <row r="152">
          <cell r="B152" t="str">
            <v>TODD COUNTY</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mpact by District"/>
      <sheetName val="Assumptions"/>
      <sheetName val="Impact by District_Formula"/>
      <sheetName val="Sliding Scale"/>
      <sheetName val="Sparse Districts and SSA"/>
      <sheetName val="SA v GFR"/>
      <sheetName val="Other Revenues"/>
      <sheetName val="CO"/>
      <sheetName val="Pension"/>
      <sheetName val="Levies Impact"/>
      <sheetName val="NonSalBenCosts"/>
      <sheetName val="OR"/>
      <sheetName val="Sheet2"/>
      <sheetName val="FY16 GSA"/>
      <sheetName val="District 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Aberdeen 06-1</v>
          </cell>
        </row>
        <row r="4">
          <cell r="B4" t="str">
            <v>Agar-Blunt-Onida 58-3</v>
          </cell>
        </row>
        <row r="5">
          <cell r="B5" t="str">
            <v>Alcester-Hudson 61-1</v>
          </cell>
        </row>
        <row r="6">
          <cell r="B6" t="str">
            <v>Andes Central 11-1</v>
          </cell>
        </row>
        <row r="7">
          <cell r="B7" t="str">
            <v>Arlington 38-1</v>
          </cell>
        </row>
        <row r="8">
          <cell r="B8" t="str">
            <v>Armour 21-1</v>
          </cell>
        </row>
        <row r="9">
          <cell r="B9" t="str">
            <v>Avon 04-1</v>
          </cell>
        </row>
        <row r="10">
          <cell r="B10" t="str">
            <v>Baltic 49-1</v>
          </cell>
        </row>
        <row r="11">
          <cell r="B11" t="str">
            <v>Belle Fourche 09-1</v>
          </cell>
        </row>
        <row r="12">
          <cell r="B12" t="str">
            <v>Bennett County 03-1</v>
          </cell>
        </row>
        <row r="13">
          <cell r="B13" t="str">
            <v>Beresford 61-2</v>
          </cell>
        </row>
        <row r="14">
          <cell r="B14" t="str">
            <v>Big Stone City 25-1</v>
          </cell>
        </row>
        <row r="15">
          <cell r="B15" t="str">
            <v>Bison 52-1</v>
          </cell>
        </row>
        <row r="16">
          <cell r="B16" t="str">
            <v>Bon Homme 04-2</v>
          </cell>
        </row>
        <row r="17">
          <cell r="B17" t="str">
            <v>Bowdle 22-1</v>
          </cell>
        </row>
        <row r="18">
          <cell r="B18" t="str">
            <v>Brandon Valley 49-2</v>
          </cell>
        </row>
        <row r="19">
          <cell r="B19" t="str">
            <v>Bridgewater-Emery 30-3</v>
          </cell>
        </row>
        <row r="20">
          <cell r="B20" t="str">
            <v>Britton - Hecla 45-4</v>
          </cell>
        </row>
        <row r="21">
          <cell r="B21" t="str">
            <v>Brookings 05-1</v>
          </cell>
        </row>
        <row r="22">
          <cell r="B22" t="str">
            <v>Burke 26-2</v>
          </cell>
        </row>
        <row r="23">
          <cell r="B23" t="str">
            <v>Canistota 43-1</v>
          </cell>
        </row>
        <row r="24">
          <cell r="B24" t="str">
            <v>Canton 41-1</v>
          </cell>
        </row>
        <row r="25">
          <cell r="B25" t="str">
            <v>Castlewood 28-1</v>
          </cell>
        </row>
        <row r="26">
          <cell r="B26" t="str">
            <v>Centerville 60-1</v>
          </cell>
        </row>
        <row r="27">
          <cell r="B27" t="str">
            <v>Chamberlain 07-1</v>
          </cell>
        </row>
        <row r="28">
          <cell r="B28" t="str">
            <v>Chester 39-1</v>
          </cell>
        </row>
        <row r="29">
          <cell r="B29" t="str">
            <v>Clark 12-2</v>
          </cell>
        </row>
        <row r="30">
          <cell r="B30" t="str">
            <v>Colman-Egan 50-5</v>
          </cell>
        </row>
        <row r="31">
          <cell r="B31" t="str">
            <v>Colome Consolidated 59-3</v>
          </cell>
        </row>
        <row r="32">
          <cell r="B32" t="str">
            <v>Corsica-Stickney 21-3</v>
          </cell>
        </row>
        <row r="33">
          <cell r="B33" t="str">
            <v>Custer 16-1</v>
          </cell>
        </row>
        <row r="34">
          <cell r="B34" t="str">
            <v>Dakota Valley 61-8</v>
          </cell>
        </row>
        <row r="35">
          <cell r="B35" t="str">
            <v>De Smet 38-2</v>
          </cell>
        </row>
        <row r="36">
          <cell r="B36" t="str">
            <v>Dell Rapids 49-3</v>
          </cell>
        </row>
        <row r="37">
          <cell r="B37" t="str">
            <v>Deubrook 05-6</v>
          </cell>
        </row>
        <row r="38">
          <cell r="B38" t="str">
            <v>Deuel 19-4</v>
          </cell>
        </row>
        <row r="39">
          <cell r="B39" t="str">
            <v>Doland 56-2</v>
          </cell>
        </row>
        <row r="40">
          <cell r="B40" t="str">
            <v>Douglas 51-1</v>
          </cell>
        </row>
        <row r="41">
          <cell r="B41" t="str">
            <v>Dupree 64-2</v>
          </cell>
        </row>
        <row r="42">
          <cell r="B42" t="str">
            <v>Eagle Butte 20-1</v>
          </cell>
        </row>
        <row r="43">
          <cell r="B43" t="str">
            <v>Edgemont 23-1</v>
          </cell>
        </row>
        <row r="44">
          <cell r="B44" t="str">
            <v>Edmunds Central 22-5</v>
          </cell>
        </row>
        <row r="45">
          <cell r="B45" t="str">
            <v>Elk Mountain 16-2</v>
          </cell>
        </row>
        <row r="46">
          <cell r="B46" t="str">
            <v>Elk Point-Jefferson 61-7</v>
          </cell>
        </row>
        <row r="47">
          <cell r="B47" t="str">
            <v>Elkton 05-3</v>
          </cell>
        </row>
        <row r="48">
          <cell r="B48" t="str">
            <v>Estelline 28-2</v>
          </cell>
        </row>
        <row r="49">
          <cell r="B49" t="str">
            <v>Ethan 17-1</v>
          </cell>
        </row>
        <row r="50">
          <cell r="B50" t="str">
            <v>Eureka 44-1</v>
          </cell>
        </row>
        <row r="51">
          <cell r="B51" t="str">
            <v>Faith 46-2</v>
          </cell>
        </row>
        <row r="52">
          <cell r="B52" t="str">
            <v>Faulkton Area 24-4</v>
          </cell>
        </row>
        <row r="53">
          <cell r="B53" t="str">
            <v>Flandreau 50-3</v>
          </cell>
        </row>
        <row r="54">
          <cell r="B54" t="str">
            <v>Florence 14-1</v>
          </cell>
        </row>
        <row r="55">
          <cell r="B55" t="str">
            <v>Frederick Area 06-2</v>
          </cell>
        </row>
        <row r="56">
          <cell r="B56" t="str">
            <v>Freeman 33-1</v>
          </cell>
        </row>
        <row r="57">
          <cell r="B57" t="str">
            <v>Garretson 49-4</v>
          </cell>
        </row>
        <row r="58">
          <cell r="B58" t="str">
            <v>Gayville-Volin 63-1</v>
          </cell>
        </row>
        <row r="59">
          <cell r="B59" t="str">
            <v>Gettysburg 53-1</v>
          </cell>
        </row>
        <row r="60">
          <cell r="B60" t="str">
            <v>Grant-Deuel 25-3</v>
          </cell>
        </row>
        <row r="61">
          <cell r="B61" t="str">
            <v>Gregory 26-4</v>
          </cell>
        </row>
        <row r="62">
          <cell r="B62" t="str">
            <v>Groton Area 06-6</v>
          </cell>
        </row>
        <row r="63">
          <cell r="B63" t="str">
            <v>Haakon 27-1</v>
          </cell>
        </row>
        <row r="64">
          <cell r="B64" t="str">
            <v>Hamlin 28-3</v>
          </cell>
        </row>
        <row r="65">
          <cell r="B65" t="str">
            <v>Hanson 30-1</v>
          </cell>
        </row>
        <row r="66">
          <cell r="B66" t="str">
            <v>Harding County 31-1</v>
          </cell>
        </row>
        <row r="67">
          <cell r="B67" t="str">
            <v>Harrisburg 41-2</v>
          </cell>
        </row>
        <row r="68">
          <cell r="B68" t="str">
            <v>Henry 14-2</v>
          </cell>
        </row>
        <row r="69">
          <cell r="B69" t="str">
            <v>Herreid 10-1</v>
          </cell>
        </row>
        <row r="70">
          <cell r="B70" t="str">
            <v>Highmore-Harrold 34-2</v>
          </cell>
        </row>
        <row r="71">
          <cell r="B71" t="str">
            <v>Hill City 51-2</v>
          </cell>
        </row>
        <row r="72">
          <cell r="B72" t="str">
            <v>Hitchcock-Tulare 56-6</v>
          </cell>
        </row>
        <row r="73">
          <cell r="B73" t="str">
            <v>Hot Springs 23-2</v>
          </cell>
        </row>
        <row r="74">
          <cell r="B74" t="str">
            <v>Hoven 53-2</v>
          </cell>
        </row>
        <row r="75">
          <cell r="B75" t="str">
            <v>Howard 48-3</v>
          </cell>
        </row>
        <row r="76">
          <cell r="B76" t="str">
            <v>Huron 02-2</v>
          </cell>
        </row>
        <row r="77">
          <cell r="B77" t="str">
            <v>Ipswich Public 22-6</v>
          </cell>
        </row>
        <row r="78">
          <cell r="B78" t="str">
            <v>Irene-Wakonda 13-3</v>
          </cell>
        </row>
        <row r="79">
          <cell r="B79" t="str">
            <v>Iroquois 02-3</v>
          </cell>
        </row>
        <row r="80">
          <cell r="B80" t="str">
            <v>Jones County 37-3</v>
          </cell>
        </row>
        <row r="81">
          <cell r="B81" t="str">
            <v>Kadoka Area 35-2</v>
          </cell>
        </row>
        <row r="82">
          <cell r="B82" t="str">
            <v>Kimball 07-2</v>
          </cell>
        </row>
        <row r="83">
          <cell r="B83" t="str">
            <v>Lake Preston 38-3</v>
          </cell>
        </row>
        <row r="84">
          <cell r="B84" t="str">
            <v>Langford Area 45-5</v>
          </cell>
        </row>
        <row r="85">
          <cell r="B85" t="str">
            <v>Lead-Deadwood 40-1</v>
          </cell>
        </row>
        <row r="86">
          <cell r="B86" t="str">
            <v>Lemmon 52-4</v>
          </cell>
        </row>
        <row r="87">
          <cell r="B87" t="str">
            <v>Lennox 41-4</v>
          </cell>
        </row>
        <row r="88">
          <cell r="B88" t="str">
            <v>Leola 44-2</v>
          </cell>
        </row>
        <row r="89">
          <cell r="B89" t="str">
            <v>Lyman 42-1</v>
          </cell>
        </row>
        <row r="90">
          <cell r="B90" t="str">
            <v>Madison Central 39-2</v>
          </cell>
        </row>
        <row r="91">
          <cell r="B91" t="str">
            <v>Marion 60-3</v>
          </cell>
        </row>
        <row r="92">
          <cell r="B92" t="str">
            <v>McCook Central 43-7</v>
          </cell>
        </row>
        <row r="93">
          <cell r="B93" t="str">
            <v>McIntosh 15-1</v>
          </cell>
        </row>
        <row r="94">
          <cell r="B94" t="str">
            <v>McLaughlin 15-2</v>
          </cell>
        </row>
        <row r="95">
          <cell r="B95" t="str">
            <v>Meade 46-1</v>
          </cell>
        </row>
        <row r="96">
          <cell r="B96" t="str">
            <v>Menno 33-2</v>
          </cell>
        </row>
        <row r="97">
          <cell r="B97" t="str">
            <v>Milbank 25-4</v>
          </cell>
        </row>
        <row r="98">
          <cell r="B98" t="str">
            <v>Miller 29-4</v>
          </cell>
        </row>
        <row r="99">
          <cell r="B99" t="str">
            <v>Mitchell 17-2</v>
          </cell>
        </row>
        <row r="100">
          <cell r="B100" t="str">
            <v>Mobridge-Pollock 62-6</v>
          </cell>
        </row>
        <row r="101">
          <cell r="B101" t="str">
            <v>Montrose 43-2</v>
          </cell>
        </row>
        <row r="102">
          <cell r="B102" t="str">
            <v>Mount Vernon 17-3</v>
          </cell>
        </row>
        <row r="103">
          <cell r="B103" t="str">
            <v>New Underwood 51-3</v>
          </cell>
        </row>
        <row r="104">
          <cell r="B104" t="str">
            <v>Newell 09-2</v>
          </cell>
        </row>
        <row r="105">
          <cell r="B105" t="str">
            <v>Northwestern Area 56-7</v>
          </cell>
        </row>
        <row r="106">
          <cell r="B106" t="str">
            <v>Oelrichs 23-3</v>
          </cell>
        </row>
        <row r="107">
          <cell r="B107" t="str">
            <v>Oglala Lakota County 65-1</v>
          </cell>
        </row>
        <row r="108">
          <cell r="B108" t="str">
            <v>Oldham-Ramona 39-5</v>
          </cell>
        </row>
        <row r="109">
          <cell r="B109" t="str">
            <v>Parker 60-4</v>
          </cell>
        </row>
        <row r="110">
          <cell r="B110" t="str">
            <v>Parkston 33-3</v>
          </cell>
        </row>
        <row r="111">
          <cell r="B111" t="str">
            <v>Pierre 32-2</v>
          </cell>
        </row>
        <row r="112">
          <cell r="B112" t="str">
            <v>Plankinton 01-1</v>
          </cell>
        </row>
        <row r="113">
          <cell r="B113" t="str">
            <v>Platte-Geddes 11-5</v>
          </cell>
        </row>
        <row r="114">
          <cell r="B114" t="str">
            <v>Rapid City 51-4</v>
          </cell>
        </row>
        <row r="115">
          <cell r="B115" t="str">
            <v>Redfield 56-4</v>
          </cell>
        </row>
        <row r="116">
          <cell r="B116" t="str">
            <v>Rosholt 54-4</v>
          </cell>
        </row>
        <row r="117">
          <cell r="B117" t="str">
            <v>Rutland 39-4</v>
          </cell>
        </row>
        <row r="118">
          <cell r="B118" t="str">
            <v>Sanborn Central 55-5</v>
          </cell>
        </row>
        <row r="119">
          <cell r="B119" t="str">
            <v>Scotland 04-3</v>
          </cell>
        </row>
        <row r="120">
          <cell r="B120" t="str">
            <v>Selby 62-5</v>
          </cell>
        </row>
        <row r="121">
          <cell r="B121" t="str">
            <v>Sioux Falls 49-5</v>
          </cell>
        </row>
        <row r="122">
          <cell r="B122" t="str">
            <v>Sioux Valley 05-5</v>
          </cell>
        </row>
        <row r="123">
          <cell r="B123" t="str">
            <v>Sisseton 54-2</v>
          </cell>
        </row>
        <row r="124">
          <cell r="B124" t="str">
            <v>Smee 15-3</v>
          </cell>
        </row>
        <row r="125">
          <cell r="B125" t="str">
            <v>South Central 26-5</v>
          </cell>
        </row>
        <row r="126">
          <cell r="B126" t="str">
            <v>Spearfish 40-2</v>
          </cell>
        </row>
        <row r="127">
          <cell r="B127" t="str">
            <v>Stanley County 57-1</v>
          </cell>
        </row>
        <row r="128">
          <cell r="B128" t="str">
            <v>Summit 54-6</v>
          </cell>
        </row>
        <row r="129">
          <cell r="B129" t="str">
            <v>Tea Area 41-5</v>
          </cell>
        </row>
        <row r="130">
          <cell r="B130" t="str">
            <v>Timber Lake 20-3</v>
          </cell>
        </row>
        <row r="131">
          <cell r="B131" t="str">
            <v>Todd County 66-1</v>
          </cell>
        </row>
        <row r="132">
          <cell r="B132" t="str">
            <v>Tri-Valley 49-6</v>
          </cell>
        </row>
        <row r="133">
          <cell r="B133" t="str">
            <v>Tripp-Delmont 33-5</v>
          </cell>
        </row>
        <row r="134">
          <cell r="B134" t="str">
            <v>Vermillion 13-1</v>
          </cell>
        </row>
        <row r="135">
          <cell r="B135" t="str">
            <v>Viborg -Hurley 60-6</v>
          </cell>
        </row>
        <row r="136">
          <cell r="B136" t="str">
            <v>Wagner 11-4</v>
          </cell>
        </row>
        <row r="137">
          <cell r="B137" t="str">
            <v>Wall 51-5</v>
          </cell>
        </row>
        <row r="138">
          <cell r="B138" t="str">
            <v>Warner 06-5</v>
          </cell>
        </row>
        <row r="139">
          <cell r="B139" t="str">
            <v>Watertown 14-4</v>
          </cell>
        </row>
        <row r="140">
          <cell r="B140" t="str">
            <v>Waubay 18-3</v>
          </cell>
        </row>
        <row r="141">
          <cell r="B141" t="str">
            <v>Waverly 14-5</v>
          </cell>
        </row>
        <row r="142">
          <cell r="B142" t="str">
            <v>Webster Area 18-5</v>
          </cell>
        </row>
        <row r="143">
          <cell r="B143" t="str">
            <v>Wessington Springs 36-2</v>
          </cell>
        </row>
        <row r="144">
          <cell r="B144" t="str">
            <v>West Central 49-7</v>
          </cell>
        </row>
        <row r="145">
          <cell r="B145" t="str">
            <v>White Lake 01-3</v>
          </cell>
        </row>
        <row r="146">
          <cell r="B146" t="str">
            <v>White River 47-1</v>
          </cell>
        </row>
        <row r="147">
          <cell r="B147" t="str">
            <v>Willow Lake 12-3</v>
          </cell>
        </row>
        <row r="148">
          <cell r="B148" t="str">
            <v>Wilmot 54-7</v>
          </cell>
        </row>
        <row r="149">
          <cell r="B149" t="str">
            <v>Winner 59-2</v>
          </cell>
        </row>
        <row r="150">
          <cell r="B150" t="str">
            <v>Wolsey-Wessington 02-6</v>
          </cell>
        </row>
        <row r="151">
          <cell r="B151" t="str">
            <v>Woonsocket 55-4</v>
          </cell>
        </row>
        <row r="152">
          <cell r="B152" t="str">
            <v>Yankton 63-3</v>
          </cell>
        </row>
      </sheetData>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theme="3" tint="0.79998168889431442"/>
    <pageSetUpPr fitToPage="1"/>
  </sheetPr>
  <dimension ref="A1:M38"/>
  <sheetViews>
    <sheetView tabSelected="1" zoomScaleNormal="100" zoomScalePageLayoutView="90" workbookViewId="0">
      <selection activeCell="I1" sqref="I1"/>
    </sheetView>
  </sheetViews>
  <sheetFormatPr defaultColWidth="8.85546875" defaultRowHeight="16.5" x14ac:dyDescent="0.4"/>
  <cols>
    <col min="1" max="1" width="53.28515625" style="1" bestFit="1" customWidth="1"/>
    <col min="2" max="2" width="18.42578125" style="12" bestFit="1" customWidth="1"/>
    <col min="3" max="3" width="5.28515625" style="12" customWidth="1"/>
    <col min="4" max="4" width="1.140625" style="1" customWidth="1"/>
    <col min="5" max="5" width="77.42578125" style="1" bestFit="1" customWidth="1"/>
    <col min="6" max="6" width="21.140625" style="2" bestFit="1" customWidth="1"/>
    <col min="7" max="7" width="8.7109375" style="1" customWidth="1"/>
    <col min="8" max="8" width="9.140625" style="62"/>
    <col min="9" max="9" width="10" style="62" bestFit="1" customWidth="1"/>
    <col min="10" max="10" width="9.140625" style="62"/>
    <col min="11" max="11" width="12.5703125" style="62" customWidth="1"/>
    <col min="12" max="12" width="15.5703125" style="62" customWidth="1"/>
    <col min="13" max="13" width="11.85546875" style="62" bestFit="1" customWidth="1"/>
    <col min="14" max="16384" width="8.85546875" style="1"/>
  </cols>
  <sheetData>
    <row r="1" spans="1:13" s="3" customFormat="1" ht="33.75" x14ac:dyDescent="0.65">
      <c r="A1" s="212" t="s">
        <v>364</v>
      </c>
      <c r="B1" s="212"/>
      <c r="C1" s="212"/>
      <c r="D1" s="212"/>
      <c r="E1" s="113" t="s">
        <v>128</v>
      </c>
      <c r="F1" s="4" t="s">
        <v>0</v>
      </c>
      <c r="G1" s="64">
        <f>INDEX('District Data'!$A$3:$A$152,MATCH($E$1,'District Data'!$B$3:$B$152,0),0)</f>
        <v>6001</v>
      </c>
      <c r="H1" s="59"/>
      <c r="I1" s="59"/>
      <c r="J1" s="59"/>
      <c r="K1" s="59"/>
      <c r="L1" s="59"/>
      <c r="M1" s="59"/>
    </row>
    <row r="2" spans="1:13" s="3" customFormat="1" ht="27" x14ac:dyDescent="0.65">
      <c r="A2" s="158" t="s">
        <v>392</v>
      </c>
      <c r="B2" s="114"/>
      <c r="C2" s="114"/>
      <c r="D2" s="114"/>
      <c r="E2" s="19"/>
      <c r="F2" s="4"/>
      <c r="G2" s="7"/>
      <c r="J2" s="59"/>
      <c r="K2" s="59"/>
      <c r="L2" s="59"/>
      <c r="M2" s="59"/>
    </row>
    <row r="3" spans="1:13" s="3" customFormat="1" ht="57" hidden="1" customHeight="1" x14ac:dyDescent="0.4">
      <c r="A3" s="123" t="s">
        <v>4</v>
      </c>
      <c r="B3" s="124" t="s">
        <v>2</v>
      </c>
      <c r="C3" s="124"/>
      <c r="D3" s="125" t="s">
        <v>3</v>
      </c>
      <c r="F3" s="4"/>
      <c r="G3" s="7"/>
      <c r="J3" s="59"/>
      <c r="K3" s="59"/>
      <c r="L3" s="59"/>
      <c r="M3" s="59"/>
    </row>
    <row r="4" spans="1:13" s="3" customFormat="1" hidden="1" x14ac:dyDescent="0.4">
      <c r="A4" s="6" t="s">
        <v>183</v>
      </c>
      <c r="B4" s="14">
        <v>200</v>
      </c>
      <c r="C4" s="14"/>
      <c r="D4" s="8">
        <v>12</v>
      </c>
      <c r="F4" s="4"/>
      <c r="G4" s="7"/>
      <c r="J4" s="59"/>
      <c r="K4" s="59"/>
      <c r="L4" s="59"/>
      <c r="M4" s="59"/>
    </row>
    <row r="5" spans="1:13" hidden="1" x14ac:dyDescent="0.4">
      <c r="A5" s="9" t="s">
        <v>184</v>
      </c>
      <c r="B5" s="15">
        <v>600</v>
      </c>
      <c r="C5" s="15"/>
      <c r="D5" s="16">
        <v>15</v>
      </c>
      <c r="G5" s="10"/>
      <c r="J5" s="59"/>
      <c r="K5" s="59"/>
      <c r="L5" s="59"/>
      <c r="M5" s="59"/>
    </row>
    <row r="6" spans="1:13" x14ac:dyDescent="0.4">
      <c r="G6" s="10"/>
      <c r="J6" s="59"/>
      <c r="K6" s="59"/>
      <c r="L6" s="59"/>
      <c r="M6" s="59"/>
    </row>
    <row r="7" spans="1:13" x14ac:dyDescent="0.4">
      <c r="G7" s="10"/>
      <c r="J7" s="59"/>
      <c r="K7" s="59"/>
      <c r="L7" s="59"/>
      <c r="M7" s="59"/>
    </row>
    <row r="8" spans="1:13" x14ac:dyDescent="0.4">
      <c r="A8" s="5" t="s">
        <v>162</v>
      </c>
      <c r="B8" s="115"/>
      <c r="C8" s="122"/>
      <c r="D8" s="3"/>
      <c r="E8" s="5" t="s">
        <v>8</v>
      </c>
      <c r="F8" s="126"/>
      <c r="G8" s="10"/>
      <c r="J8" s="59"/>
      <c r="K8" s="59"/>
      <c r="L8" s="59"/>
      <c r="M8" s="59"/>
    </row>
    <row r="9" spans="1:13" x14ac:dyDescent="0.4">
      <c r="A9" s="6" t="s">
        <v>163</v>
      </c>
      <c r="B9" s="17">
        <f>INDEX('District Data'!J3:J152,MATCH($G1,'District Data'!A3:A152,0),0)</f>
        <v>4470.79</v>
      </c>
      <c r="C9" s="14"/>
      <c r="D9" s="7"/>
      <c r="E9" s="6" t="s">
        <v>6</v>
      </c>
      <c r="F9" s="127">
        <f>INDEX('District Data'!$I$3:$I$152,MATCH($G$1,'District Data'!$A$3:$A$152,0),0)</f>
        <v>44</v>
      </c>
      <c r="G9" s="10"/>
      <c r="J9" s="59"/>
      <c r="K9" s="59"/>
      <c r="L9" s="59"/>
      <c r="M9" s="59"/>
    </row>
    <row r="10" spans="1:13" x14ac:dyDescent="0.4">
      <c r="A10" s="116" t="s">
        <v>178</v>
      </c>
      <c r="B10" s="11">
        <f>IF($B$9&lt;200,12,IF($B$9&gt;600,15,($B$9*0.0075)+10.5))</f>
        <v>15</v>
      </c>
      <c r="C10" s="117"/>
      <c r="D10" s="7"/>
      <c r="E10" s="116" t="s">
        <v>7</v>
      </c>
      <c r="F10" s="128">
        <v>0.25</v>
      </c>
      <c r="G10" s="10"/>
      <c r="J10" s="59"/>
      <c r="K10" s="59"/>
      <c r="L10" s="59"/>
      <c r="M10" s="59"/>
    </row>
    <row r="11" spans="1:13" x14ac:dyDescent="0.4">
      <c r="A11" s="116" t="s">
        <v>164</v>
      </c>
      <c r="B11" s="11">
        <f>INDEX('District Data'!$M$3:$M$152,MATCH($G$1,'District Data'!$A$3:$A$152,0),0)</f>
        <v>298.05266666666665</v>
      </c>
      <c r="C11" s="117"/>
      <c r="D11" s="7"/>
      <c r="E11" s="6" t="s">
        <v>9</v>
      </c>
      <c r="F11" s="127">
        <f>IF(F9=0,0,F9*F10)</f>
        <v>11</v>
      </c>
      <c r="G11" s="10"/>
      <c r="J11" s="59"/>
      <c r="K11" s="59"/>
      <c r="L11" s="59"/>
      <c r="M11" s="59"/>
    </row>
    <row r="12" spans="1:13" ht="17.25" thickBot="1" x14ac:dyDescent="0.45">
      <c r="A12" s="7"/>
      <c r="B12" s="117"/>
      <c r="C12" s="117"/>
      <c r="D12" s="7"/>
      <c r="E12" s="118" t="s">
        <v>10</v>
      </c>
      <c r="F12" s="129">
        <f>F11/B10</f>
        <v>0.73333333333333328</v>
      </c>
      <c r="G12" s="10"/>
      <c r="J12" s="59"/>
      <c r="K12" s="59"/>
      <c r="L12" s="65"/>
      <c r="M12" s="59"/>
    </row>
    <row r="13" spans="1:13" ht="17.25" thickTop="1" x14ac:dyDescent="0.4">
      <c r="A13" s="5" t="s">
        <v>165</v>
      </c>
      <c r="B13" s="119"/>
      <c r="C13" s="152"/>
      <c r="D13" s="7"/>
      <c r="E13" s="5" t="s">
        <v>11</v>
      </c>
      <c r="F13" s="119"/>
      <c r="I13" s="60"/>
      <c r="J13" s="60"/>
      <c r="K13" s="60"/>
      <c r="L13" s="60"/>
      <c r="M13" s="60"/>
    </row>
    <row r="14" spans="1:13" x14ac:dyDescent="0.4">
      <c r="A14" s="6" t="s">
        <v>166</v>
      </c>
      <c r="B14" s="52">
        <v>48500</v>
      </c>
      <c r="C14" s="153"/>
      <c r="D14" s="7"/>
      <c r="E14" s="6" t="s">
        <v>166</v>
      </c>
      <c r="F14" s="52">
        <f>B14</f>
        <v>48500</v>
      </c>
      <c r="I14" s="60"/>
      <c r="J14" s="60"/>
      <c r="K14" s="60"/>
      <c r="L14" s="60"/>
      <c r="M14" s="60"/>
    </row>
    <row r="15" spans="1:13" x14ac:dyDescent="0.4">
      <c r="A15" s="116" t="s">
        <v>180</v>
      </c>
      <c r="B15" s="130">
        <v>0.28999999999999998</v>
      </c>
      <c r="C15" s="154"/>
      <c r="D15" s="7"/>
      <c r="E15" s="116" t="s">
        <v>180</v>
      </c>
      <c r="F15" s="130">
        <f>B15</f>
        <v>0.28999999999999998</v>
      </c>
      <c r="I15" s="60"/>
      <c r="J15" s="60"/>
      <c r="K15" s="60"/>
      <c r="L15" s="60"/>
      <c r="M15" s="60"/>
    </row>
    <row r="16" spans="1:13" x14ac:dyDescent="0.4">
      <c r="A16" s="6" t="s">
        <v>167</v>
      </c>
      <c r="B16" s="52">
        <f>ROUND(B14*(1+B15),0)</f>
        <v>62565</v>
      </c>
      <c r="C16" s="153"/>
      <c r="D16" s="7"/>
      <c r="E16" s="6" t="s">
        <v>167</v>
      </c>
      <c r="F16" s="52">
        <f>ROUND(F14*(1+F15),0)</f>
        <v>62565</v>
      </c>
      <c r="I16" s="60"/>
      <c r="J16" s="60"/>
      <c r="K16" s="60"/>
      <c r="L16" s="60"/>
      <c r="M16" s="60"/>
    </row>
    <row r="17" spans="1:13" ht="17.25" thickBot="1" x14ac:dyDescent="0.45">
      <c r="A17" s="118" t="s">
        <v>168</v>
      </c>
      <c r="B17" s="162">
        <f>B16*B11</f>
        <v>18647665.09</v>
      </c>
      <c r="C17" s="153"/>
      <c r="D17" s="7"/>
      <c r="E17" s="118" t="s">
        <v>168</v>
      </c>
      <c r="F17" s="167">
        <f>F16*F12</f>
        <v>45881</v>
      </c>
      <c r="I17" s="60"/>
      <c r="J17" s="60"/>
      <c r="K17" s="60"/>
      <c r="L17" s="60"/>
      <c r="M17" s="60"/>
    </row>
    <row r="18" spans="1:13" ht="17.25" thickTop="1" x14ac:dyDescent="0.4">
      <c r="A18" s="5" t="s">
        <v>161</v>
      </c>
      <c r="B18" s="119"/>
      <c r="C18" s="152"/>
      <c r="D18" s="7"/>
      <c r="E18" s="5" t="s">
        <v>161</v>
      </c>
      <c r="F18" s="119"/>
      <c r="I18" s="60"/>
      <c r="J18" s="60"/>
      <c r="K18" s="60"/>
      <c r="L18" s="60"/>
      <c r="M18" s="60"/>
    </row>
    <row r="19" spans="1:13" x14ac:dyDescent="0.4">
      <c r="A19" s="6" t="s">
        <v>179</v>
      </c>
      <c r="B19" s="163">
        <v>0.31</v>
      </c>
      <c r="C19" s="155"/>
      <c r="D19" s="120"/>
      <c r="E19" s="6" t="s">
        <v>179</v>
      </c>
      <c r="F19" s="168">
        <f>B19</f>
        <v>0.31</v>
      </c>
      <c r="I19" s="60"/>
      <c r="J19" s="60"/>
      <c r="K19" s="60"/>
      <c r="L19" s="60"/>
      <c r="M19" s="60"/>
    </row>
    <row r="20" spans="1:13" x14ac:dyDescent="0.4">
      <c r="A20" s="121" t="s">
        <v>5</v>
      </c>
      <c r="B20" s="164">
        <f>B17*B19</f>
        <v>5780776.1778999995</v>
      </c>
      <c r="C20" s="156"/>
      <c r="D20" s="122"/>
      <c r="E20" s="121" t="s">
        <v>5</v>
      </c>
      <c r="F20" s="164">
        <f>F17*F19</f>
        <v>14223.11</v>
      </c>
      <c r="I20" s="60"/>
      <c r="J20" s="60"/>
      <c r="K20" s="60"/>
      <c r="L20" s="60"/>
      <c r="M20" s="60"/>
    </row>
    <row r="21" spans="1:13" ht="23.25" customHeight="1" thickBot="1" x14ac:dyDescent="0.45">
      <c r="A21" s="161" t="s">
        <v>373</v>
      </c>
      <c r="B21" s="165">
        <f>B17+B20</f>
        <v>24428441.267899998</v>
      </c>
      <c r="C21" s="157"/>
      <c r="D21" s="3"/>
      <c r="E21" s="166" t="s">
        <v>372</v>
      </c>
      <c r="F21" s="169">
        <f>F17+F20</f>
        <v>60104.11</v>
      </c>
      <c r="I21" s="61"/>
      <c r="J21" s="61"/>
      <c r="K21" s="61"/>
      <c r="L21" s="61"/>
      <c r="M21" s="60"/>
    </row>
    <row r="22" spans="1:13" s="13" customFormat="1" ht="27.75" thickTop="1" thickBot="1" x14ac:dyDescent="0.7">
      <c r="A22" s="42"/>
      <c r="B22" s="43"/>
      <c r="C22" s="149" t="s">
        <v>376</v>
      </c>
      <c r="E22" s="136" t="s">
        <v>371</v>
      </c>
      <c r="F22" s="170">
        <f>B21+F21</f>
        <v>24488545.377899997</v>
      </c>
      <c r="I22" s="60"/>
      <c r="J22" s="60"/>
      <c r="K22" s="60"/>
      <c r="L22" s="60"/>
      <c r="M22" s="60"/>
    </row>
    <row r="23" spans="1:13" ht="20.25" x14ac:dyDescent="0.5">
      <c r="C23" s="149" t="s">
        <v>377</v>
      </c>
      <c r="E23" s="137" t="s">
        <v>169</v>
      </c>
      <c r="F23" s="138">
        <f>INDEX('District Data'!$G$3:$G$152,MATCH($G$1,'District Data'!$A$3:$A$152,0),0)</f>
        <v>614329.52520000003</v>
      </c>
      <c r="G23" s="131"/>
      <c r="M23" s="63" t="s">
        <v>0</v>
      </c>
    </row>
    <row r="24" spans="1:13" ht="20.25" x14ac:dyDescent="0.5">
      <c r="C24" s="149" t="s">
        <v>378</v>
      </c>
      <c r="E24" s="139" t="s">
        <v>382</v>
      </c>
      <c r="F24" s="140">
        <f>F22-F23</f>
        <v>23874215.852699995</v>
      </c>
      <c r="G24" s="131"/>
    </row>
    <row r="25" spans="1:13" ht="20.25" x14ac:dyDescent="0.5">
      <c r="B25" s="1"/>
      <c r="C25" s="149" t="s">
        <v>379</v>
      </c>
      <c r="E25" s="139" t="s">
        <v>380</v>
      </c>
      <c r="F25" s="140">
        <f>INDEX('District Data'!$H$3:$H$152,MATCH($G$1,'District Data'!$A$3:$A$152,0),0)</f>
        <v>21856614</v>
      </c>
    </row>
    <row r="26" spans="1:13" ht="20.25" x14ac:dyDescent="0.5">
      <c r="C26" s="149" t="s">
        <v>0</v>
      </c>
      <c r="E26" s="139" t="s">
        <v>381</v>
      </c>
      <c r="F26" s="140">
        <f>IF((F24-F25)&lt;0,0,F24-F25)</f>
        <v>2017601.852699995</v>
      </c>
      <c r="G26" s="131"/>
    </row>
    <row r="27" spans="1:13" ht="20.25" x14ac:dyDescent="0.5">
      <c r="C27" s="149" t="s">
        <v>0</v>
      </c>
      <c r="E27" s="141" t="s">
        <v>375</v>
      </c>
      <c r="F27" s="142">
        <f>IF(F26*0.85&lt;0,0,F26*0.85)</f>
        <v>1714961.5747949958</v>
      </c>
    </row>
    <row r="28" spans="1:13" ht="21" thickBot="1" x14ac:dyDescent="0.55000000000000004">
      <c r="C28" s="149" t="s">
        <v>0</v>
      </c>
      <c r="E28" s="159" t="s">
        <v>367</v>
      </c>
      <c r="F28" s="146">
        <f>INDEX('District Data'!$Z$3:$Z$152,MATCH($G$1,'District Data'!$A$3:$A$152,0),0)</f>
        <v>15972810</v>
      </c>
    </row>
    <row r="29" spans="1:13" s="13" customFormat="1" ht="26.25" customHeight="1" thickBot="1" x14ac:dyDescent="0.7">
      <c r="C29" s="150"/>
      <c r="E29" s="132" t="s">
        <v>374</v>
      </c>
      <c r="F29" s="133">
        <f>INDEX('District Data'!$AA$3:$AA$152,MATCH($G$1,'District Data'!$A$3:$A$152,0),0)</f>
        <v>17687771.574795</v>
      </c>
      <c r="H29" s="134"/>
      <c r="I29" s="134"/>
      <c r="J29" s="134"/>
      <c r="K29" s="134"/>
      <c r="L29" s="134"/>
      <c r="M29" s="134"/>
    </row>
    <row r="30" spans="1:13" s="18" customFormat="1" ht="11.25" customHeight="1" thickBot="1" x14ac:dyDescent="0.55000000000000004">
      <c r="C30" s="151"/>
      <c r="E30" s="109"/>
      <c r="F30" s="110"/>
      <c r="H30" s="62"/>
      <c r="I30" s="62"/>
      <c r="J30" s="62"/>
      <c r="K30" s="62"/>
      <c r="L30" s="62"/>
      <c r="M30" s="62"/>
    </row>
    <row r="31" spans="1:13" ht="20.25" x14ac:dyDescent="0.5">
      <c r="B31" s="1"/>
      <c r="C31" s="149" t="s">
        <v>0</v>
      </c>
      <c r="E31" s="137" t="s">
        <v>170</v>
      </c>
      <c r="F31" s="143">
        <f>IF((F26/F25)&lt;0,0,F26/F25)</f>
        <v>9.2310815055799356E-2</v>
      </c>
    </row>
    <row r="32" spans="1:13" ht="20.25" x14ac:dyDescent="0.5">
      <c r="C32" s="149" t="s">
        <v>0</v>
      </c>
      <c r="E32" s="139" t="s">
        <v>181</v>
      </c>
      <c r="F32" s="144">
        <f>F31*0.85</f>
        <v>7.8464192797429444E-2</v>
      </c>
    </row>
    <row r="33" spans="1:13" ht="20.25" x14ac:dyDescent="0.5">
      <c r="C33" s="149" t="s">
        <v>0</v>
      </c>
      <c r="E33" s="160" t="s">
        <v>368</v>
      </c>
      <c r="F33" s="147">
        <f>INDEX('District Data'!$W$3:$W$152,MATCH($G$1,'District Data'!$A$3:$A$152,0),0)</f>
        <v>56535</v>
      </c>
    </row>
    <row r="34" spans="1:13" ht="21" thickBot="1" x14ac:dyDescent="0.55000000000000004">
      <c r="C34" s="149" t="s">
        <v>0</v>
      </c>
      <c r="E34" s="139" t="s">
        <v>369</v>
      </c>
      <c r="F34" s="145">
        <f>INDEX('District Data'!$X$3:$X$152,MATCH($G$1,'District Data'!$A$3:$A$152,0),0)</f>
        <v>4435.7361000000001</v>
      </c>
    </row>
    <row r="35" spans="1:13" s="13" customFormat="1" ht="26.25" customHeight="1" thickBot="1" x14ac:dyDescent="0.7">
      <c r="A35" s="135"/>
      <c r="B35" s="135"/>
      <c r="C35" s="135"/>
      <c r="D35" s="135"/>
      <c r="E35" s="132" t="s">
        <v>370</v>
      </c>
      <c r="F35" s="148">
        <f>INDEX('District Data'!$Y$3:$Y$152,MATCH($G$1,'District Data'!$A$3:$A$152,0),0)</f>
        <v>60970.736100000002</v>
      </c>
      <c r="H35" s="134"/>
      <c r="I35" s="134"/>
      <c r="J35" s="134"/>
      <c r="K35" s="134"/>
      <c r="L35" s="134"/>
      <c r="M35" s="134"/>
    </row>
    <row r="36" spans="1:13" x14ac:dyDescent="0.4">
      <c r="E36" s="90"/>
      <c r="F36" s="90"/>
    </row>
    <row r="37" spans="1:13" ht="15" customHeight="1" x14ac:dyDescent="0.4"/>
    <row r="38" spans="1:13" ht="16.5" customHeight="1" x14ac:dyDescent="0.4">
      <c r="E38" s="92" t="str">
        <f>INDEX('District Data'!$K$3:$K$152,MATCH($G$1,'District Data'!$A$3:$A$152,0),0)</f>
        <v xml:space="preserve"> </v>
      </c>
      <c r="F38" s="92"/>
    </row>
  </sheetData>
  <mergeCells count="1">
    <mergeCell ref="A1:D1"/>
  </mergeCells>
  <conditionalFormatting sqref="E38:F38">
    <cfRule type="containsText" dxfId="0" priority="1" operator="containsText" text="Note">
      <formula>NOT(ISERROR(SEARCH("Note",E38)))</formula>
    </cfRule>
  </conditionalFormatting>
  <dataValidations count="1">
    <dataValidation type="list" allowBlank="1" showInputMessage="1" showErrorMessage="1" sqref="E1">
      <formula1>DistrictName</formula1>
    </dataValidation>
  </dataValidations>
  <pageMargins left="0.2" right="0.2" top="0.5" bottom="0.25" header="0.3" footer="0.3"/>
  <pageSetup scale="72" fitToHeight="0" orientation="landscape" r:id="rId1"/>
  <ignoredErrors>
    <ignoredError sqref="F25" 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Sheet2">
    <tabColor rgb="FFFF0000"/>
  </sheetPr>
  <dimension ref="A1:BV597"/>
  <sheetViews>
    <sheetView zoomScaleNormal="100" workbookViewId="0">
      <pane xSplit="2" ySplit="2" topLeftCell="K3" activePane="bottomRight" state="frozen"/>
      <selection activeCell="C159" sqref="C159"/>
      <selection pane="topRight" activeCell="C159" sqref="C159"/>
      <selection pane="bottomLeft" activeCell="C159" sqref="C159"/>
      <selection pane="bottomRight" activeCell="Y31" sqref="Y31"/>
    </sheetView>
  </sheetViews>
  <sheetFormatPr defaultColWidth="11" defaultRowHeight="15" customHeight="1" x14ac:dyDescent="0.4"/>
  <cols>
    <col min="1" max="1" width="12.28515625" style="38" customWidth="1"/>
    <col min="2" max="2" width="24.5703125" style="21" bestFit="1" customWidth="1"/>
    <col min="3" max="4" width="11" style="21" customWidth="1"/>
    <col min="5" max="5" width="16.7109375" style="21" customWidth="1"/>
    <col min="6" max="7" width="17.5703125" style="21" customWidth="1"/>
    <col min="8" max="8" width="14.85546875" style="21" customWidth="1"/>
    <col min="9" max="9" width="10.7109375" style="21" customWidth="1"/>
    <col min="10" max="10" width="11" style="21" customWidth="1"/>
    <col min="11" max="11" width="11" style="50" customWidth="1"/>
    <col min="12" max="12" width="11" style="45" customWidth="1"/>
    <col min="13" max="13" width="15.7109375" style="47" customWidth="1"/>
    <col min="14" max="14" width="14.5703125" style="21" customWidth="1"/>
    <col min="15" max="17" width="9.28515625" style="55" bestFit="1" customWidth="1"/>
    <col min="18" max="18" width="12" style="39" customWidth="1"/>
    <col min="19" max="20" width="12.28515625" style="39" bestFit="1" customWidth="1"/>
    <col min="21" max="22" width="11" style="67"/>
    <col min="23" max="23" width="15" style="76" customWidth="1"/>
    <col min="24" max="24" width="11" style="76"/>
    <col min="25" max="25" width="14.28515625" style="76" customWidth="1"/>
    <col min="26" max="27" width="13.140625" style="76" bestFit="1" customWidth="1"/>
    <col min="28" max="16384" width="11" style="21"/>
  </cols>
  <sheetData>
    <row r="1" spans="1:74" ht="23.25" customHeight="1" x14ac:dyDescent="0.65">
      <c r="A1" s="213" t="s">
        <v>0</v>
      </c>
      <c r="B1" s="213"/>
      <c r="C1" s="20"/>
      <c r="D1" s="20"/>
      <c r="E1" s="20"/>
      <c r="F1" s="20"/>
      <c r="G1" s="20"/>
      <c r="H1" s="20"/>
      <c r="I1" s="20"/>
      <c r="R1" s="214" t="s">
        <v>192</v>
      </c>
      <c r="S1" s="214"/>
      <c r="T1" s="214"/>
      <c r="U1" s="214"/>
      <c r="V1" s="214"/>
      <c r="W1" s="214"/>
      <c r="X1" s="214"/>
      <c r="Y1" s="214"/>
      <c r="Z1" s="214"/>
      <c r="AA1" s="214"/>
    </row>
    <row r="2" spans="1:74" s="26" customFormat="1" ht="93.75" customHeight="1" x14ac:dyDescent="0.4">
      <c r="A2" s="22" t="s">
        <v>1</v>
      </c>
      <c r="B2" s="23" t="s">
        <v>12</v>
      </c>
      <c r="C2" s="23" t="s">
        <v>171</v>
      </c>
      <c r="D2" s="23" t="s">
        <v>171</v>
      </c>
      <c r="E2" s="24" t="s">
        <v>172</v>
      </c>
      <c r="F2" s="24" t="s">
        <v>172</v>
      </c>
      <c r="G2" s="25" t="s">
        <v>173</v>
      </c>
      <c r="H2" s="25" t="s">
        <v>182</v>
      </c>
      <c r="I2" s="25" t="s">
        <v>176</v>
      </c>
      <c r="J2" s="25" t="s">
        <v>177</v>
      </c>
      <c r="K2" s="112" t="s">
        <v>187</v>
      </c>
      <c r="L2" s="25" t="s">
        <v>185</v>
      </c>
      <c r="M2" s="25" t="s">
        <v>164</v>
      </c>
      <c r="N2" s="54" t="s">
        <v>188</v>
      </c>
      <c r="O2" s="56" t="s">
        <v>189</v>
      </c>
      <c r="P2" s="56" t="s">
        <v>190</v>
      </c>
      <c r="Q2" s="71" t="s">
        <v>191</v>
      </c>
      <c r="R2" s="72" t="s">
        <v>355</v>
      </c>
      <c r="S2" s="72" t="s">
        <v>356</v>
      </c>
      <c r="T2" s="72" t="s">
        <v>357</v>
      </c>
      <c r="U2" s="73" t="s">
        <v>332</v>
      </c>
      <c r="V2" s="73" t="s">
        <v>333</v>
      </c>
      <c r="W2" s="74" t="s">
        <v>365</v>
      </c>
      <c r="X2" s="74" t="s">
        <v>360</v>
      </c>
      <c r="Y2" s="74" t="s">
        <v>366</v>
      </c>
      <c r="Z2" s="74" t="s">
        <v>358</v>
      </c>
      <c r="AA2" s="74" t="s">
        <v>359</v>
      </c>
    </row>
    <row r="3" spans="1:74" s="31" customFormat="1" ht="15" customHeight="1" x14ac:dyDescent="0.35">
      <c r="A3" s="27">
        <v>6001</v>
      </c>
      <c r="B3" s="28" t="s">
        <v>128</v>
      </c>
      <c r="C3" s="29">
        <v>0.3</v>
      </c>
      <c r="D3" s="29">
        <v>0.3</v>
      </c>
      <c r="E3" s="30">
        <v>1997237730</v>
      </c>
      <c r="F3" s="30">
        <v>2098292438</v>
      </c>
      <c r="G3" s="30">
        <f t="shared" ref="G3:G34" si="0">((E3/2*C3)+(F3/2*D3))/1000</f>
        <v>614329.52520000003</v>
      </c>
      <c r="H3" s="41">
        <f>21859998-3384</f>
        <v>21856614</v>
      </c>
      <c r="I3" s="31">
        <v>44</v>
      </c>
      <c r="J3" s="31">
        <v>4470.79</v>
      </c>
      <c r="K3" s="51" t="s">
        <v>0</v>
      </c>
      <c r="L3" s="46">
        <f t="shared" ref="L3:L34" si="1">IF(J3&lt;200,12,IF(J3&gt;600,15,(J3*0.0075)+10.5))</f>
        <v>15</v>
      </c>
      <c r="M3" s="48">
        <f t="shared" ref="M3:M34" si="2">J3/L3</f>
        <v>298.05266666666665</v>
      </c>
      <c r="N3" s="53">
        <v>24488545.377900001</v>
      </c>
      <c r="O3" s="57">
        <v>4255.4799999999996</v>
      </c>
      <c r="P3" s="57">
        <v>4351.5200000000004</v>
      </c>
      <c r="Q3" s="57">
        <v>4470.79</v>
      </c>
      <c r="R3" s="30">
        <f t="shared" ref="R3:R34" si="3">N3-G3</f>
        <v>23874215.852700002</v>
      </c>
      <c r="S3" s="30">
        <f t="shared" ref="S3:S34" si="4">R3-H3</f>
        <v>2017601.8527000025</v>
      </c>
      <c r="T3" s="30">
        <f t="shared" ref="T3:T34" si="5">0.85*S3</f>
        <v>1714961.5747950021</v>
      </c>
      <c r="U3" s="68">
        <f t="shared" ref="U3:U34" si="6">S3/H3</f>
        <v>9.2310815055799703E-2</v>
      </c>
      <c r="V3" s="68">
        <f t="shared" ref="V3:V34" si="7">ROUND(0.85*U3,5)</f>
        <v>7.8460000000000002E-2</v>
      </c>
      <c r="W3" s="75">
        <v>56535</v>
      </c>
      <c r="X3" s="75">
        <f t="shared" ref="X3:X44" si="8">V3*W3</f>
        <v>4435.7361000000001</v>
      </c>
      <c r="Y3" s="75">
        <f t="shared" ref="Y3:Y44" si="9">X3+W3</f>
        <v>60970.736100000002</v>
      </c>
      <c r="Z3" s="201">
        <v>15972810</v>
      </c>
      <c r="AA3" s="75">
        <f t="shared" ref="AA3:AA44" si="10">Z3+T3</f>
        <v>17687771.574795</v>
      </c>
    </row>
    <row r="4" spans="1:74" s="31" customFormat="1" ht="15" customHeight="1" x14ac:dyDescent="0.4">
      <c r="A4" s="32">
        <v>58003</v>
      </c>
      <c r="B4" s="28" t="s">
        <v>96</v>
      </c>
      <c r="C4" s="29">
        <v>0.1</v>
      </c>
      <c r="D4" s="29">
        <v>0.1</v>
      </c>
      <c r="E4" s="30">
        <v>861084357</v>
      </c>
      <c r="F4" s="30">
        <v>1017771437</v>
      </c>
      <c r="G4" s="30">
        <f t="shared" si="0"/>
        <v>93942.789700000008</v>
      </c>
      <c r="H4" s="30">
        <v>1510517</v>
      </c>
      <c r="I4" s="31">
        <v>0</v>
      </c>
      <c r="J4" s="31">
        <v>262.10000000000002</v>
      </c>
      <c r="K4" s="66" t="s">
        <v>186</v>
      </c>
      <c r="L4" s="46">
        <f t="shared" si="1"/>
        <v>12.46575</v>
      </c>
      <c r="M4" s="48">
        <f t="shared" si="2"/>
        <v>21.025610171870927</v>
      </c>
      <c r="N4" s="53">
        <v>1723262.1635280671</v>
      </c>
      <c r="O4" s="58">
        <v>275</v>
      </c>
      <c r="P4" s="58">
        <v>267</v>
      </c>
      <c r="Q4" s="58">
        <v>262.10000000000002</v>
      </c>
      <c r="R4" s="30">
        <f t="shared" si="3"/>
        <v>1629319.373828067</v>
      </c>
      <c r="S4" s="30">
        <f t="shared" si="4"/>
        <v>118802.37382806698</v>
      </c>
      <c r="T4" s="30">
        <f t="shared" si="5"/>
        <v>100982.01775385693</v>
      </c>
      <c r="U4" s="68">
        <f t="shared" si="6"/>
        <v>7.8650140202372418E-2</v>
      </c>
      <c r="V4" s="68">
        <f t="shared" si="7"/>
        <v>6.6850000000000007E-2</v>
      </c>
      <c r="W4" s="75">
        <v>49774</v>
      </c>
      <c r="X4" s="75">
        <f t="shared" si="8"/>
        <v>3327.3919000000005</v>
      </c>
      <c r="Y4" s="75">
        <f t="shared" si="9"/>
        <v>53101.391900000002</v>
      </c>
      <c r="Z4" s="201">
        <v>1339417</v>
      </c>
      <c r="AA4" s="75">
        <f t="shared" si="10"/>
        <v>1440399.017753857</v>
      </c>
    </row>
    <row r="5" spans="1:74" s="31" customFormat="1" ht="15" customHeight="1" x14ac:dyDescent="0.35">
      <c r="A5" s="27">
        <v>61001</v>
      </c>
      <c r="B5" s="28" t="s">
        <v>44</v>
      </c>
      <c r="C5" s="29">
        <v>0.3</v>
      </c>
      <c r="D5" s="29">
        <v>0.3</v>
      </c>
      <c r="E5" s="30">
        <v>296537866</v>
      </c>
      <c r="F5" s="30">
        <v>328989436</v>
      </c>
      <c r="G5" s="30">
        <f t="shared" si="0"/>
        <v>93829.095300000001</v>
      </c>
      <c r="H5" s="30">
        <v>1594998</v>
      </c>
      <c r="I5" s="31">
        <v>0</v>
      </c>
      <c r="J5" s="31">
        <v>279.63</v>
      </c>
      <c r="K5" s="51" t="s">
        <v>0</v>
      </c>
      <c r="L5" s="46">
        <f t="shared" si="1"/>
        <v>12.597225</v>
      </c>
      <c r="M5" s="48">
        <f t="shared" si="2"/>
        <v>22.197745932139817</v>
      </c>
      <c r="N5" s="53">
        <v>1819330.5862600694</v>
      </c>
      <c r="O5" s="58">
        <v>290.45</v>
      </c>
      <c r="P5" s="58">
        <v>285.58</v>
      </c>
      <c r="Q5" s="58">
        <v>279.63</v>
      </c>
      <c r="R5" s="30">
        <f t="shared" si="3"/>
        <v>1725501.4909600695</v>
      </c>
      <c r="S5" s="30">
        <f t="shared" si="4"/>
        <v>130503.49096006947</v>
      </c>
      <c r="T5" s="30">
        <f t="shared" si="5"/>
        <v>110927.96731605905</v>
      </c>
      <c r="U5" s="68">
        <f t="shared" si="6"/>
        <v>8.1820473104085065E-2</v>
      </c>
      <c r="V5" s="68">
        <f t="shared" si="7"/>
        <v>6.9550000000000001E-2</v>
      </c>
      <c r="W5" s="75">
        <v>44293</v>
      </c>
      <c r="X5" s="75">
        <f t="shared" si="8"/>
        <v>3080.5781499999998</v>
      </c>
      <c r="Y5" s="75">
        <f t="shared" si="9"/>
        <v>47373.578150000001</v>
      </c>
      <c r="Z5" s="201">
        <v>1143640</v>
      </c>
      <c r="AA5" s="75">
        <f t="shared" si="10"/>
        <v>1254567.9673160589</v>
      </c>
    </row>
    <row r="6" spans="1:74" s="31" customFormat="1" ht="15" customHeight="1" x14ac:dyDescent="0.35">
      <c r="A6" s="27">
        <v>11001</v>
      </c>
      <c r="B6" s="28" t="s">
        <v>13</v>
      </c>
      <c r="C6" s="29">
        <v>0.3</v>
      </c>
      <c r="D6" s="29">
        <v>0.3</v>
      </c>
      <c r="E6" s="30">
        <v>167640008</v>
      </c>
      <c r="F6" s="30">
        <v>191079636</v>
      </c>
      <c r="G6" s="30">
        <f t="shared" si="0"/>
        <v>53807.946599999996</v>
      </c>
      <c r="H6" s="30">
        <v>1862558</v>
      </c>
      <c r="I6" s="31">
        <v>16</v>
      </c>
      <c r="J6" s="31">
        <v>300</v>
      </c>
      <c r="K6" s="51" t="s">
        <v>0</v>
      </c>
      <c r="L6" s="46">
        <f t="shared" si="1"/>
        <v>12.75</v>
      </c>
      <c r="M6" s="48">
        <f t="shared" si="2"/>
        <v>23.529411764705884</v>
      </c>
      <c r="N6" s="53">
        <v>1954187.1058823529</v>
      </c>
      <c r="O6" s="58">
        <v>333</v>
      </c>
      <c r="P6" s="58">
        <v>346</v>
      </c>
      <c r="Q6" s="58">
        <v>300</v>
      </c>
      <c r="R6" s="30">
        <f t="shared" si="3"/>
        <v>1900379.159282353</v>
      </c>
      <c r="S6" s="30">
        <f t="shared" si="4"/>
        <v>37821.159282353008</v>
      </c>
      <c r="T6" s="30">
        <f t="shared" si="5"/>
        <v>32147.985390000056</v>
      </c>
      <c r="U6" s="68">
        <f t="shared" si="6"/>
        <v>2.0306030353069816E-2</v>
      </c>
      <c r="V6" s="68">
        <f t="shared" si="7"/>
        <v>1.7260000000000001E-2</v>
      </c>
      <c r="W6" s="75">
        <v>54322</v>
      </c>
      <c r="X6" s="75">
        <f t="shared" si="8"/>
        <v>937.59772000000009</v>
      </c>
      <c r="Y6" s="75">
        <f t="shared" si="9"/>
        <v>55259.597719999998</v>
      </c>
      <c r="Z6" s="201">
        <v>1840433</v>
      </c>
      <c r="AA6" s="75">
        <f t="shared" si="10"/>
        <v>1872580.98539</v>
      </c>
    </row>
    <row r="7" spans="1:74" s="31" customFormat="1" ht="15" customHeight="1" x14ac:dyDescent="0.35">
      <c r="A7" s="27">
        <v>38001</v>
      </c>
      <c r="B7" s="28" t="s">
        <v>80</v>
      </c>
      <c r="C7" s="29">
        <v>0.29799999999999999</v>
      </c>
      <c r="D7" s="29">
        <v>0.3</v>
      </c>
      <c r="E7" s="30">
        <v>284029098</v>
      </c>
      <c r="F7" s="30">
        <v>326344403</v>
      </c>
      <c r="G7" s="30">
        <f t="shared" si="0"/>
        <v>91271.996051999988</v>
      </c>
      <c r="H7" s="30">
        <v>1576374</v>
      </c>
      <c r="I7" s="31">
        <v>1</v>
      </c>
      <c r="J7" s="31">
        <v>266</v>
      </c>
      <c r="K7" s="51" t="s">
        <v>0</v>
      </c>
      <c r="L7" s="46">
        <f t="shared" si="1"/>
        <v>12.494999999999999</v>
      </c>
      <c r="M7" s="48">
        <f t="shared" si="2"/>
        <v>21.288515406162468</v>
      </c>
      <c r="N7" s="53">
        <v>1746449.7749099643</v>
      </c>
      <c r="O7" s="58">
        <v>281.99</v>
      </c>
      <c r="P7" s="58">
        <v>286</v>
      </c>
      <c r="Q7" s="58">
        <v>266</v>
      </c>
      <c r="R7" s="30">
        <f t="shared" si="3"/>
        <v>1655177.7788579643</v>
      </c>
      <c r="S7" s="30">
        <f t="shared" si="4"/>
        <v>78803.778857964324</v>
      </c>
      <c r="T7" s="30">
        <f t="shared" si="5"/>
        <v>66983.212029269678</v>
      </c>
      <c r="U7" s="68">
        <f t="shared" si="6"/>
        <v>4.9990534516532452E-2</v>
      </c>
      <c r="V7" s="68">
        <f t="shared" si="7"/>
        <v>4.249E-2</v>
      </c>
      <c r="W7" s="75">
        <v>52182</v>
      </c>
      <c r="X7" s="75">
        <f t="shared" si="8"/>
        <v>2217.2131800000002</v>
      </c>
      <c r="Y7" s="75">
        <f t="shared" si="9"/>
        <v>54399.213179999999</v>
      </c>
      <c r="Z7" s="201">
        <v>1108870</v>
      </c>
      <c r="AA7" s="75">
        <f t="shared" si="10"/>
        <v>1175853.2120292697</v>
      </c>
    </row>
    <row r="8" spans="1:74" s="31" customFormat="1" ht="15" customHeight="1" x14ac:dyDescent="0.35">
      <c r="A8" s="27">
        <v>21001</v>
      </c>
      <c r="B8" s="28" t="s">
        <v>49</v>
      </c>
      <c r="C8" s="29">
        <v>0.26100000000000001</v>
      </c>
      <c r="D8" s="29">
        <v>0.3</v>
      </c>
      <c r="E8" s="30">
        <v>139132667</v>
      </c>
      <c r="F8" s="30">
        <v>164539673</v>
      </c>
      <c r="G8" s="30">
        <f t="shared" si="0"/>
        <v>42837.763993500004</v>
      </c>
      <c r="H8" s="30">
        <v>973131</v>
      </c>
      <c r="I8" s="31">
        <v>0</v>
      </c>
      <c r="J8" s="31">
        <v>170</v>
      </c>
      <c r="K8" s="51" t="s">
        <v>0</v>
      </c>
      <c r="L8" s="46">
        <f t="shared" si="1"/>
        <v>12</v>
      </c>
      <c r="M8" s="48">
        <f t="shared" si="2"/>
        <v>14.166666666666666</v>
      </c>
      <c r="N8" s="53">
        <v>1161102.125</v>
      </c>
      <c r="O8" s="58">
        <v>166</v>
      </c>
      <c r="P8" s="58">
        <v>173</v>
      </c>
      <c r="Q8" s="58">
        <v>170</v>
      </c>
      <c r="R8" s="30">
        <f t="shared" si="3"/>
        <v>1118264.3610065</v>
      </c>
      <c r="S8" s="30">
        <f t="shared" si="4"/>
        <v>145133.36100649997</v>
      </c>
      <c r="T8" s="30">
        <f t="shared" si="5"/>
        <v>123363.35685552497</v>
      </c>
      <c r="U8" s="68">
        <f t="shared" si="6"/>
        <v>0.14914062033426123</v>
      </c>
      <c r="V8" s="68">
        <f t="shared" si="7"/>
        <v>0.12676999999999999</v>
      </c>
      <c r="W8" s="75">
        <v>47844</v>
      </c>
      <c r="X8" s="75">
        <f t="shared" si="8"/>
        <v>6065.1838799999996</v>
      </c>
      <c r="Y8" s="75">
        <f t="shared" si="9"/>
        <v>53909.183879999997</v>
      </c>
      <c r="Z8" s="201">
        <v>874114</v>
      </c>
      <c r="AA8" s="75">
        <f t="shared" si="10"/>
        <v>997477.35685552494</v>
      </c>
    </row>
    <row r="9" spans="1:74" s="31" customFormat="1" ht="15" customHeight="1" x14ac:dyDescent="0.35">
      <c r="A9" s="27">
        <v>4001</v>
      </c>
      <c r="B9" s="28" t="s">
        <v>62</v>
      </c>
      <c r="C9" s="29">
        <v>0.26100000000000001</v>
      </c>
      <c r="D9" s="29">
        <v>0.3</v>
      </c>
      <c r="E9" s="30">
        <v>158174892</v>
      </c>
      <c r="F9" s="30">
        <v>179170409</v>
      </c>
      <c r="G9" s="30">
        <f t="shared" si="0"/>
        <v>47517.384755999999</v>
      </c>
      <c r="H9" s="30">
        <v>1435046</v>
      </c>
      <c r="I9" s="31">
        <v>0</v>
      </c>
      <c r="J9" s="31">
        <v>238</v>
      </c>
      <c r="K9" s="51" t="s">
        <v>0</v>
      </c>
      <c r="L9" s="46">
        <f t="shared" si="1"/>
        <v>12.285</v>
      </c>
      <c r="M9" s="48">
        <f t="shared" si="2"/>
        <v>19.373219373219374</v>
      </c>
      <c r="N9" s="53">
        <v>1587831.965811966</v>
      </c>
      <c r="O9" s="58">
        <v>261</v>
      </c>
      <c r="P9" s="58">
        <v>251</v>
      </c>
      <c r="Q9" s="58">
        <v>238</v>
      </c>
      <c r="R9" s="30">
        <f t="shared" si="3"/>
        <v>1540314.581055966</v>
      </c>
      <c r="S9" s="30">
        <f t="shared" si="4"/>
        <v>105268.58105596597</v>
      </c>
      <c r="T9" s="30">
        <f t="shared" si="5"/>
        <v>89478.293897571071</v>
      </c>
      <c r="U9" s="68">
        <f t="shared" si="6"/>
        <v>7.3355544739308692E-2</v>
      </c>
      <c r="V9" s="68">
        <f t="shared" si="7"/>
        <v>6.2350000000000003E-2</v>
      </c>
      <c r="W9" s="75">
        <v>50963</v>
      </c>
      <c r="X9" s="75">
        <f t="shared" si="8"/>
        <v>3177.5430500000002</v>
      </c>
      <c r="Y9" s="75">
        <f t="shared" si="9"/>
        <v>54140.54305</v>
      </c>
      <c r="Z9" s="201">
        <v>1088050</v>
      </c>
      <c r="AA9" s="75">
        <f t="shared" si="10"/>
        <v>1177528.293897571</v>
      </c>
    </row>
    <row r="10" spans="1:74" s="31" customFormat="1" ht="15" customHeight="1" x14ac:dyDescent="0.35">
      <c r="A10" s="27">
        <v>49001</v>
      </c>
      <c r="B10" s="28" t="s">
        <v>32</v>
      </c>
      <c r="C10" s="29">
        <v>0.3</v>
      </c>
      <c r="D10" s="29">
        <v>0.3</v>
      </c>
      <c r="E10" s="30">
        <v>168379107</v>
      </c>
      <c r="F10" s="30">
        <v>179333955</v>
      </c>
      <c r="G10" s="30">
        <f t="shared" si="0"/>
        <v>52156.959299999995</v>
      </c>
      <c r="H10" s="30">
        <v>2450530</v>
      </c>
      <c r="I10" s="31">
        <v>0</v>
      </c>
      <c r="J10" s="31">
        <v>477</v>
      </c>
      <c r="K10" s="51" t="s">
        <v>0</v>
      </c>
      <c r="L10" s="46">
        <f t="shared" si="1"/>
        <v>14.077500000000001</v>
      </c>
      <c r="M10" s="48">
        <f t="shared" si="2"/>
        <v>33.883857218966433</v>
      </c>
      <c r="N10" s="53">
        <v>2777126.020245072</v>
      </c>
      <c r="O10" s="58">
        <v>422.51</v>
      </c>
      <c r="P10" s="58">
        <v>459.89</v>
      </c>
      <c r="Q10" s="58">
        <v>477</v>
      </c>
      <c r="R10" s="30">
        <f t="shared" si="3"/>
        <v>2724969.0609450717</v>
      </c>
      <c r="S10" s="30">
        <f t="shared" si="4"/>
        <v>274439.06094507175</v>
      </c>
      <c r="T10" s="30">
        <f t="shared" si="5"/>
        <v>233273.20180331098</v>
      </c>
      <c r="U10" s="68">
        <f t="shared" si="6"/>
        <v>0.11199171646340658</v>
      </c>
      <c r="V10" s="68">
        <f t="shared" si="7"/>
        <v>9.5189999999999997E-2</v>
      </c>
      <c r="W10" s="75">
        <v>50098</v>
      </c>
      <c r="X10" s="75">
        <f t="shared" si="8"/>
        <v>4768.8286200000002</v>
      </c>
      <c r="Y10" s="75">
        <f t="shared" si="9"/>
        <v>54866.82862</v>
      </c>
      <c r="Z10" s="201">
        <v>1727374</v>
      </c>
      <c r="AA10" s="75">
        <f t="shared" si="10"/>
        <v>1960647.201803311</v>
      </c>
    </row>
    <row r="11" spans="1:74" s="31" customFormat="1" ht="15" customHeight="1" x14ac:dyDescent="0.35">
      <c r="A11" s="27">
        <v>9001</v>
      </c>
      <c r="B11" s="28" t="s">
        <v>113</v>
      </c>
      <c r="C11" s="29">
        <v>0.3</v>
      </c>
      <c r="D11" s="29">
        <v>0.3</v>
      </c>
      <c r="E11" s="30">
        <v>394130740</v>
      </c>
      <c r="F11" s="30">
        <v>487070865</v>
      </c>
      <c r="G11" s="30">
        <f t="shared" si="0"/>
        <v>132180.24075</v>
      </c>
      <c r="H11" s="30">
        <v>6734903</v>
      </c>
      <c r="I11" s="31">
        <v>5</v>
      </c>
      <c r="J11" s="31">
        <v>1369</v>
      </c>
      <c r="K11" s="51" t="s">
        <v>0</v>
      </c>
      <c r="L11" s="46">
        <f t="shared" si="1"/>
        <v>15</v>
      </c>
      <c r="M11" s="48">
        <f t="shared" si="2"/>
        <v>91.266666666666666</v>
      </c>
      <c r="N11" s="53">
        <v>7487059.7024999997</v>
      </c>
      <c r="O11" s="58">
        <v>1404.03</v>
      </c>
      <c r="P11" s="58">
        <v>1355.51</v>
      </c>
      <c r="Q11" s="58">
        <v>1369</v>
      </c>
      <c r="R11" s="30">
        <f t="shared" si="3"/>
        <v>7354879.4617499998</v>
      </c>
      <c r="S11" s="30">
        <f t="shared" si="4"/>
        <v>619976.46174999978</v>
      </c>
      <c r="T11" s="30">
        <f t="shared" si="5"/>
        <v>526979.99248749984</v>
      </c>
      <c r="U11" s="68">
        <f t="shared" si="6"/>
        <v>9.2054252563102956E-2</v>
      </c>
      <c r="V11" s="68">
        <f t="shared" si="7"/>
        <v>7.825E-2</v>
      </c>
      <c r="W11" s="75">
        <v>51683</v>
      </c>
      <c r="X11" s="75">
        <f t="shared" si="8"/>
        <v>4044.1947500000001</v>
      </c>
      <c r="Y11" s="75">
        <f t="shared" si="9"/>
        <v>55727.194750000002</v>
      </c>
      <c r="Z11" s="201">
        <v>4768834</v>
      </c>
      <c r="AA11" s="75">
        <f t="shared" si="10"/>
        <v>5295813.9924874995</v>
      </c>
    </row>
    <row r="12" spans="1:74" s="31" customFormat="1" ht="15" customHeight="1" x14ac:dyDescent="0.35">
      <c r="A12" s="27">
        <v>3001</v>
      </c>
      <c r="B12" s="28" t="s">
        <v>14</v>
      </c>
      <c r="C12" s="29">
        <v>0.3</v>
      </c>
      <c r="D12" s="29">
        <v>0.3</v>
      </c>
      <c r="E12" s="30">
        <v>168080985</v>
      </c>
      <c r="F12" s="30">
        <v>195437127</v>
      </c>
      <c r="G12" s="30">
        <f t="shared" si="0"/>
        <v>54527.716799999995</v>
      </c>
      <c r="H12" s="30">
        <v>2494846</v>
      </c>
      <c r="I12" s="31">
        <v>1</v>
      </c>
      <c r="J12" s="31">
        <v>470</v>
      </c>
      <c r="K12" s="51" t="s">
        <v>0</v>
      </c>
      <c r="L12" s="46">
        <f t="shared" si="1"/>
        <v>14.025</v>
      </c>
      <c r="M12" s="48">
        <f t="shared" si="2"/>
        <v>33.51158645276292</v>
      </c>
      <c r="N12" s="53">
        <v>2748075.6176470583</v>
      </c>
      <c r="O12" s="58">
        <v>493</v>
      </c>
      <c r="P12" s="58">
        <v>482</v>
      </c>
      <c r="Q12" s="58">
        <v>470</v>
      </c>
      <c r="R12" s="30">
        <f t="shared" si="3"/>
        <v>2693547.9008470583</v>
      </c>
      <c r="S12" s="30">
        <f t="shared" si="4"/>
        <v>198701.90084705828</v>
      </c>
      <c r="T12" s="30">
        <f t="shared" si="5"/>
        <v>168896.61571999954</v>
      </c>
      <c r="U12" s="68">
        <f t="shared" si="6"/>
        <v>7.9644956380898177E-2</v>
      </c>
      <c r="V12" s="68">
        <f t="shared" si="7"/>
        <v>6.7699999999999996E-2</v>
      </c>
      <c r="W12" s="75">
        <v>52436</v>
      </c>
      <c r="X12" s="75">
        <f t="shared" si="8"/>
        <v>3549.9171999999999</v>
      </c>
      <c r="Y12" s="75">
        <f t="shared" si="9"/>
        <v>55985.917199999996</v>
      </c>
      <c r="Z12" s="201">
        <v>2294057</v>
      </c>
      <c r="AA12" s="75">
        <f t="shared" si="10"/>
        <v>2462953.6157199997</v>
      </c>
    </row>
    <row r="13" spans="1:74" s="33" customFormat="1" ht="15" customHeight="1" x14ac:dyDescent="0.35">
      <c r="A13" s="27">
        <v>61002</v>
      </c>
      <c r="B13" s="28" t="s">
        <v>140</v>
      </c>
      <c r="C13" s="29">
        <v>0.3</v>
      </c>
      <c r="D13" s="29">
        <v>0.3</v>
      </c>
      <c r="E13" s="30">
        <v>405526869</v>
      </c>
      <c r="F13" s="30">
        <v>445760437</v>
      </c>
      <c r="G13" s="30">
        <f t="shared" si="0"/>
        <v>127693.09589999999</v>
      </c>
      <c r="H13" s="30">
        <v>3257676</v>
      </c>
      <c r="I13" s="31">
        <v>0</v>
      </c>
      <c r="J13" s="31">
        <v>668</v>
      </c>
      <c r="K13" s="51" t="s">
        <v>0</v>
      </c>
      <c r="L13" s="46">
        <f t="shared" si="1"/>
        <v>15</v>
      </c>
      <c r="M13" s="48">
        <f t="shared" si="2"/>
        <v>44.533333333333331</v>
      </c>
      <c r="N13" s="53">
        <v>3649958.68</v>
      </c>
      <c r="O13" s="58">
        <v>650.84</v>
      </c>
      <c r="P13" s="58">
        <v>652</v>
      </c>
      <c r="Q13" s="58">
        <v>668</v>
      </c>
      <c r="R13" s="30">
        <f t="shared" si="3"/>
        <v>3522265.5841000001</v>
      </c>
      <c r="S13" s="30">
        <f t="shared" si="4"/>
        <v>264589.58410000009</v>
      </c>
      <c r="T13" s="30">
        <f t="shared" si="5"/>
        <v>224901.14648500006</v>
      </c>
      <c r="U13" s="68">
        <f t="shared" si="6"/>
        <v>8.1220349752400209E-2</v>
      </c>
      <c r="V13" s="68">
        <f t="shared" si="7"/>
        <v>6.9040000000000004E-2</v>
      </c>
      <c r="W13" s="75">
        <v>49708</v>
      </c>
      <c r="X13" s="75">
        <f t="shared" si="8"/>
        <v>3431.8403200000002</v>
      </c>
      <c r="Y13" s="75">
        <f t="shared" si="9"/>
        <v>53139.840320000003</v>
      </c>
      <c r="Z13" s="201">
        <v>2314891</v>
      </c>
      <c r="AA13" s="75">
        <f t="shared" si="10"/>
        <v>2539792.1464849999</v>
      </c>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row>
    <row r="14" spans="1:74" s="31" customFormat="1" ht="15" customHeight="1" x14ac:dyDescent="0.35">
      <c r="A14" s="27">
        <v>25001</v>
      </c>
      <c r="B14" s="28" t="s">
        <v>23</v>
      </c>
      <c r="C14" s="29">
        <v>0.3</v>
      </c>
      <c r="D14" s="29">
        <v>0.3</v>
      </c>
      <c r="E14" s="30">
        <v>66117761</v>
      </c>
      <c r="F14" s="30">
        <v>66799331</v>
      </c>
      <c r="G14" s="30">
        <f t="shared" si="0"/>
        <v>19937.5638</v>
      </c>
      <c r="H14" s="30">
        <v>575865</v>
      </c>
      <c r="I14" s="31">
        <v>0</v>
      </c>
      <c r="J14" s="31">
        <v>91</v>
      </c>
      <c r="K14" s="51" t="s">
        <v>0</v>
      </c>
      <c r="L14" s="46">
        <f t="shared" si="1"/>
        <v>12</v>
      </c>
      <c r="M14" s="48">
        <f t="shared" si="2"/>
        <v>7.583333333333333</v>
      </c>
      <c r="N14" s="53">
        <v>621531.13749999995</v>
      </c>
      <c r="O14" s="58">
        <v>106.2</v>
      </c>
      <c r="P14" s="58">
        <v>95</v>
      </c>
      <c r="Q14" s="58">
        <v>91</v>
      </c>
      <c r="R14" s="30">
        <f t="shared" si="3"/>
        <v>601593.57369999995</v>
      </c>
      <c r="S14" s="30">
        <f t="shared" si="4"/>
        <v>25728.57369999995</v>
      </c>
      <c r="T14" s="30">
        <f t="shared" si="5"/>
        <v>21869.287644999957</v>
      </c>
      <c r="U14" s="68">
        <f t="shared" si="6"/>
        <v>4.4678134111293358E-2</v>
      </c>
      <c r="V14" s="68">
        <f t="shared" si="7"/>
        <v>3.798E-2</v>
      </c>
      <c r="W14" s="75">
        <v>43879</v>
      </c>
      <c r="X14" s="75">
        <f t="shared" si="8"/>
        <v>1666.52442</v>
      </c>
      <c r="Y14" s="75">
        <f t="shared" si="9"/>
        <v>45545.524420000002</v>
      </c>
      <c r="Z14" s="201">
        <v>503296</v>
      </c>
      <c r="AA14" s="75">
        <f t="shared" si="10"/>
        <v>525165.28764499992</v>
      </c>
    </row>
    <row r="15" spans="1:74" s="31" customFormat="1" ht="15" customHeight="1" x14ac:dyDescent="0.35">
      <c r="A15" s="27">
        <v>52001</v>
      </c>
      <c r="B15" s="28" t="s">
        <v>95</v>
      </c>
      <c r="C15" s="29">
        <v>0.23799999999999999</v>
      </c>
      <c r="D15" s="29">
        <v>0.18</v>
      </c>
      <c r="E15" s="30">
        <v>210351186</v>
      </c>
      <c r="F15" s="30">
        <v>251340850</v>
      </c>
      <c r="G15" s="30">
        <f t="shared" si="0"/>
        <v>47652.467634000001</v>
      </c>
      <c r="H15" s="30">
        <v>847196</v>
      </c>
      <c r="I15" s="31">
        <v>0</v>
      </c>
      <c r="J15" s="31">
        <v>148</v>
      </c>
      <c r="K15" s="51" t="s">
        <v>0</v>
      </c>
      <c r="L15" s="46">
        <f t="shared" si="1"/>
        <v>12</v>
      </c>
      <c r="M15" s="48">
        <f t="shared" si="2"/>
        <v>12.333333333333334</v>
      </c>
      <c r="N15" s="53">
        <v>1010841.85</v>
      </c>
      <c r="O15" s="58">
        <v>143</v>
      </c>
      <c r="P15" s="58">
        <v>148</v>
      </c>
      <c r="Q15" s="58">
        <v>148</v>
      </c>
      <c r="R15" s="30">
        <f t="shared" si="3"/>
        <v>963189.38236599998</v>
      </c>
      <c r="S15" s="30">
        <f t="shared" si="4"/>
        <v>115993.38236599998</v>
      </c>
      <c r="T15" s="30">
        <f t="shared" si="5"/>
        <v>98594.375011099983</v>
      </c>
      <c r="U15" s="68">
        <f t="shared" si="6"/>
        <v>0.13691445942379329</v>
      </c>
      <c r="V15" s="68">
        <f t="shared" si="7"/>
        <v>0.11638</v>
      </c>
      <c r="W15" s="75">
        <v>47287</v>
      </c>
      <c r="X15" s="75">
        <f t="shared" si="8"/>
        <v>5503.2610599999998</v>
      </c>
      <c r="Y15" s="75">
        <f t="shared" si="9"/>
        <v>52790.261059999997</v>
      </c>
      <c r="Z15" s="201">
        <v>827514</v>
      </c>
      <c r="AA15" s="75">
        <f t="shared" si="10"/>
        <v>926108.37501109997</v>
      </c>
    </row>
    <row r="16" spans="1:74" s="31" customFormat="1" ht="15" customHeight="1" x14ac:dyDescent="0.35">
      <c r="A16" s="27">
        <v>4002</v>
      </c>
      <c r="B16" s="28" t="s">
        <v>64</v>
      </c>
      <c r="C16" s="29">
        <v>0.26800000000000002</v>
      </c>
      <c r="D16" s="29">
        <v>0.3</v>
      </c>
      <c r="E16" s="30">
        <v>332730159</v>
      </c>
      <c r="F16" s="30">
        <v>374916028</v>
      </c>
      <c r="G16" s="30">
        <f t="shared" si="0"/>
        <v>100823.24550599999</v>
      </c>
      <c r="H16" s="30">
        <v>2652154</v>
      </c>
      <c r="I16" s="31">
        <v>11</v>
      </c>
      <c r="J16" s="31">
        <v>485.51</v>
      </c>
      <c r="K16" s="51" t="s">
        <v>0</v>
      </c>
      <c r="L16" s="46">
        <f t="shared" si="1"/>
        <v>14.141325</v>
      </c>
      <c r="M16" s="48">
        <f t="shared" si="2"/>
        <v>34.332709275828115</v>
      </c>
      <c r="N16" s="53">
        <v>2829852.4246490342</v>
      </c>
      <c r="O16" s="58">
        <v>524.42999999999995</v>
      </c>
      <c r="P16" s="58">
        <v>523.02</v>
      </c>
      <c r="Q16" s="58">
        <v>485.51</v>
      </c>
      <c r="R16" s="30">
        <f t="shared" si="3"/>
        <v>2729029.1791430344</v>
      </c>
      <c r="S16" s="30">
        <f t="shared" si="4"/>
        <v>76875.179143034387</v>
      </c>
      <c r="T16" s="30">
        <f t="shared" si="5"/>
        <v>65343.902271579231</v>
      </c>
      <c r="U16" s="68">
        <f t="shared" si="6"/>
        <v>2.8985940915585741E-2</v>
      </c>
      <c r="V16" s="68">
        <f t="shared" si="7"/>
        <v>2.4639999999999999E-2</v>
      </c>
      <c r="W16" s="75">
        <v>46061</v>
      </c>
      <c r="X16" s="75">
        <f t="shared" si="8"/>
        <v>1134.9430399999999</v>
      </c>
      <c r="Y16" s="75">
        <f t="shared" si="9"/>
        <v>47195.943039999998</v>
      </c>
      <c r="Z16" s="201">
        <v>2052944</v>
      </c>
      <c r="AA16" s="75">
        <f t="shared" si="10"/>
        <v>2118287.902271579</v>
      </c>
    </row>
    <row r="17" spans="1:27" s="31" customFormat="1" ht="15" customHeight="1" x14ac:dyDescent="0.35">
      <c r="A17" s="27">
        <v>22001</v>
      </c>
      <c r="B17" s="28" t="s">
        <v>33</v>
      </c>
      <c r="C17" s="29">
        <v>0.23400000000000001</v>
      </c>
      <c r="D17" s="29">
        <v>0.3</v>
      </c>
      <c r="E17" s="30">
        <v>169962639</v>
      </c>
      <c r="F17" s="30">
        <v>207119682</v>
      </c>
      <c r="G17" s="30">
        <f t="shared" si="0"/>
        <v>50953.581062999991</v>
      </c>
      <c r="H17" s="30">
        <v>713248</v>
      </c>
      <c r="I17" s="31">
        <v>0</v>
      </c>
      <c r="J17" s="31">
        <v>122.2</v>
      </c>
      <c r="K17" s="51" t="s">
        <v>0</v>
      </c>
      <c r="L17" s="46">
        <f t="shared" si="1"/>
        <v>12</v>
      </c>
      <c r="M17" s="48">
        <f t="shared" si="2"/>
        <v>10.183333333333334</v>
      </c>
      <c r="N17" s="53">
        <v>834627.52749999997</v>
      </c>
      <c r="O17" s="58">
        <v>128.19999999999999</v>
      </c>
      <c r="P17" s="58">
        <v>121</v>
      </c>
      <c r="Q17" s="58">
        <v>122.2</v>
      </c>
      <c r="R17" s="30">
        <f t="shared" si="3"/>
        <v>783673.94643699995</v>
      </c>
      <c r="S17" s="30">
        <f t="shared" si="4"/>
        <v>70425.946436999948</v>
      </c>
      <c r="T17" s="30">
        <f t="shared" si="5"/>
        <v>59862.054471449956</v>
      </c>
      <c r="U17" s="68">
        <f t="shared" si="6"/>
        <v>9.8739774155693322E-2</v>
      </c>
      <c r="V17" s="68">
        <f t="shared" si="7"/>
        <v>8.3930000000000005E-2</v>
      </c>
      <c r="W17" s="75">
        <v>45166</v>
      </c>
      <c r="X17" s="75">
        <f t="shared" si="8"/>
        <v>3790.7823800000001</v>
      </c>
      <c r="Y17" s="75">
        <f t="shared" si="9"/>
        <v>48956.782379999997</v>
      </c>
      <c r="Z17" s="201">
        <v>747496</v>
      </c>
      <c r="AA17" s="75">
        <f t="shared" si="10"/>
        <v>807358.05447144993</v>
      </c>
    </row>
    <row r="18" spans="1:27" s="31" customFormat="1" ht="15" customHeight="1" x14ac:dyDescent="0.35">
      <c r="A18" s="27">
        <v>49002</v>
      </c>
      <c r="B18" s="28" t="s">
        <v>117</v>
      </c>
      <c r="C18" s="29">
        <v>0.3</v>
      </c>
      <c r="D18" s="29">
        <v>0.3</v>
      </c>
      <c r="E18" s="30">
        <v>1430315913</v>
      </c>
      <c r="F18" s="30">
        <v>1551837758</v>
      </c>
      <c r="G18" s="30">
        <f t="shared" si="0"/>
        <v>447323.05064999999</v>
      </c>
      <c r="H18" s="30">
        <v>18448003</v>
      </c>
      <c r="I18" s="31">
        <v>19</v>
      </c>
      <c r="J18" s="31">
        <v>3778.09</v>
      </c>
      <c r="K18" s="51" t="s">
        <v>0</v>
      </c>
      <c r="L18" s="46">
        <f t="shared" si="1"/>
        <v>15</v>
      </c>
      <c r="M18" s="48">
        <f t="shared" si="2"/>
        <v>251.87266666666667</v>
      </c>
      <c r="N18" s="53">
        <v>20669475.588399999</v>
      </c>
      <c r="O18" s="58">
        <v>3584.99</v>
      </c>
      <c r="P18" s="58">
        <v>3639.46</v>
      </c>
      <c r="Q18" s="58">
        <v>3778.09</v>
      </c>
      <c r="R18" s="30">
        <f t="shared" si="3"/>
        <v>20222152.537749998</v>
      </c>
      <c r="S18" s="30">
        <f t="shared" si="4"/>
        <v>1774149.5377499983</v>
      </c>
      <c r="T18" s="30">
        <f t="shared" si="5"/>
        <v>1508027.1070874985</v>
      </c>
      <c r="U18" s="68">
        <f t="shared" si="6"/>
        <v>9.6170275869425989E-2</v>
      </c>
      <c r="V18" s="68">
        <f t="shared" si="7"/>
        <v>8.1739999999999993E-2</v>
      </c>
      <c r="W18" s="75">
        <v>57947</v>
      </c>
      <c r="X18" s="75">
        <f t="shared" si="8"/>
        <v>4736.5877799999998</v>
      </c>
      <c r="Y18" s="75">
        <f t="shared" si="9"/>
        <v>62683.587780000002</v>
      </c>
      <c r="Z18" s="201">
        <v>12908929</v>
      </c>
      <c r="AA18" s="75">
        <f t="shared" si="10"/>
        <v>14416956.107087499</v>
      </c>
    </row>
    <row r="19" spans="1:27" s="31" customFormat="1" ht="15" customHeight="1" x14ac:dyDescent="0.35">
      <c r="A19" s="27">
        <v>30003</v>
      </c>
      <c r="B19" s="28" t="s">
        <v>149</v>
      </c>
      <c r="C19" s="29">
        <v>0.26</v>
      </c>
      <c r="D19" s="29">
        <v>0.3</v>
      </c>
      <c r="E19" s="30">
        <v>295531916</v>
      </c>
      <c r="F19" s="30">
        <v>333330315</v>
      </c>
      <c r="G19" s="30">
        <f t="shared" si="0"/>
        <v>88418.696329999992</v>
      </c>
      <c r="H19" s="30">
        <v>1804562</v>
      </c>
      <c r="I19" s="31">
        <v>1</v>
      </c>
      <c r="J19" s="31">
        <v>322</v>
      </c>
      <c r="K19" s="51" t="s">
        <v>0</v>
      </c>
      <c r="L19" s="46">
        <f t="shared" si="1"/>
        <v>12.914999999999999</v>
      </c>
      <c r="M19" s="48">
        <f t="shared" si="2"/>
        <v>24.932249322493227</v>
      </c>
      <c r="N19" s="53">
        <v>2045037.4245063879</v>
      </c>
      <c r="O19" s="58">
        <v>332.6</v>
      </c>
      <c r="P19" s="58">
        <v>329.6</v>
      </c>
      <c r="Q19" s="58">
        <v>322</v>
      </c>
      <c r="R19" s="30">
        <f t="shared" si="3"/>
        <v>1956618.728176388</v>
      </c>
      <c r="S19" s="30">
        <f t="shared" si="4"/>
        <v>152056.72817638796</v>
      </c>
      <c r="T19" s="30">
        <f t="shared" si="5"/>
        <v>129248.21894992977</v>
      </c>
      <c r="U19" s="68">
        <f t="shared" si="6"/>
        <v>8.4262401722073249E-2</v>
      </c>
      <c r="V19" s="68">
        <f t="shared" si="7"/>
        <v>7.1620000000000003E-2</v>
      </c>
      <c r="W19" s="75">
        <v>46356</v>
      </c>
      <c r="X19" s="75">
        <f t="shared" si="8"/>
        <v>3320.0167200000001</v>
      </c>
      <c r="Y19" s="75">
        <f t="shared" si="9"/>
        <v>49676.01672</v>
      </c>
      <c r="Z19" s="201">
        <v>1519560</v>
      </c>
      <c r="AA19" s="75">
        <f t="shared" si="10"/>
        <v>1648808.2189499298</v>
      </c>
    </row>
    <row r="20" spans="1:27" s="31" customFormat="1" ht="15" customHeight="1" x14ac:dyDescent="0.35">
      <c r="A20" s="34">
        <v>45004</v>
      </c>
      <c r="B20" s="31" t="s">
        <v>83</v>
      </c>
      <c r="C20" s="29">
        <v>0.26500000000000001</v>
      </c>
      <c r="D20" s="29">
        <v>0.3</v>
      </c>
      <c r="E20" s="30">
        <v>572295531</v>
      </c>
      <c r="F20" s="30">
        <v>665299549</v>
      </c>
      <c r="G20" s="30">
        <f t="shared" si="0"/>
        <v>175624.09020749998</v>
      </c>
      <c r="H20" s="30">
        <v>2372854</v>
      </c>
      <c r="I20" s="31">
        <v>9</v>
      </c>
      <c r="J20" s="31">
        <v>432.12</v>
      </c>
      <c r="K20" s="51" t="s">
        <v>0</v>
      </c>
      <c r="L20" s="46">
        <f t="shared" si="1"/>
        <v>13.7409</v>
      </c>
      <c r="M20" s="48">
        <f t="shared" si="2"/>
        <v>31.447721764949893</v>
      </c>
      <c r="N20" s="53">
        <v>2590880.5358819291</v>
      </c>
      <c r="O20" s="58">
        <v>460.5</v>
      </c>
      <c r="P20" s="58">
        <v>450.99</v>
      </c>
      <c r="Q20" s="58">
        <v>432.12</v>
      </c>
      <c r="R20" s="30">
        <f t="shared" si="3"/>
        <v>2415256.4456744292</v>
      </c>
      <c r="S20" s="30">
        <f t="shared" si="4"/>
        <v>42402.445674429182</v>
      </c>
      <c r="T20" s="30">
        <f t="shared" si="5"/>
        <v>36042.078823264805</v>
      </c>
      <c r="U20" s="68">
        <f t="shared" si="6"/>
        <v>1.7869808119011614E-2</v>
      </c>
      <c r="V20" s="68">
        <f t="shared" si="7"/>
        <v>1.519E-2</v>
      </c>
      <c r="W20" s="75">
        <v>51292</v>
      </c>
      <c r="X20" s="75">
        <f t="shared" si="8"/>
        <v>779.12548000000004</v>
      </c>
      <c r="Y20" s="75">
        <f t="shared" si="9"/>
        <v>52071.125480000002</v>
      </c>
      <c r="Z20" s="201">
        <v>1882425</v>
      </c>
      <c r="AA20" s="75">
        <f t="shared" si="10"/>
        <v>1918467.0788232647</v>
      </c>
    </row>
    <row r="21" spans="1:27" s="31" customFormat="1" ht="15" customHeight="1" x14ac:dyDescent="0.35">
      <c r="A21" s="35">
        <v>5001</v>
      </c>
      <c r="B21" s="36" t="s">
        <v>121</v>
      </c>
      <c r="C21" s="29">
        <v>0.3</v>
      </c>
      <c r="D21" s="29">
        <v>0.3</v>
      </c>
      <c r="E21" s="30">
        <v>1431849334</v>
      </c>
      <c r="F21" s="30">
        <v>1520425297</v>
      </c>
      <c r="G21" s="30">
        <f t="shared" si="0"/>
        <v>442841.19464999996</v>
      </c>
      <c r="H21" s="30">
        <v>16422051</v>
      </c>
      <c r="I21" s="31">
        <v>52</v>
      </c>
      <c r="J21" s="31">
        <v>3354.41</v>
      </c>
      <c r="K21" s="51" t="s">
        <v>0</v>
      </c>
      <c r="L21" s="46">
        <f t="shared" si="1"/>
        <v>15</v>
      </c>
      <c r="M21" s="48">
        <f t="shared" si="2"/>
        <v>223.62733333333333</v>
      </c>
      <c r="N21" s="53">
        <v>18399561.914099999</v>
      </c>
      <c r="O21" s="58">
        <v>3184.6</v>
      </c>
      <c r="P21" s="58">
        <v>3277.5</v>
      </c>
      <c r="Q21" s="58">
        <v>3354.41</v>
      </c>
      <c r="R21" s="30">
        <f t="shared" si="3"/>
        <v>17956720.719449997</v>
      </c>
      <c r="S21" s="30">
        <f t="shared" si="4"/>
        <v>1534669.7194499969</v>
      </c>
      <c r="T21" s="30">
        <f t="shared" si="5"/>
        <v>1304469.2615324974</v>
      </c>
      <c r="U21" s="68">
        <f t="shared" si="6"/>
        <v>9.345176917609116E-2</v>
      </c>
      <c r="V21" s="68">
        <f t="shared" si="7"/>
        <v>7.9430000000000001E-2</v>
      </c>
      <c r="W21" s="75">
        <v>56722</v>
      </c>
      <c r="X21" s="75">
        <f t="shared" si="8"/>
        <v>4505.4284600000001</v>
      </c>
      <c r="Y21" s="75">
        <f t="shared" si="9"/>
        <v>61227.428460000003</v>
      </c>
      <c r="Z21" s="201">
        <v>12573463</v>
      </c>
      <c r="AA21" s="75">
        <f t="shared" si="10"/>
        <v>13877932.261532497</v>
      </c>
    </row>
    <row r="22" spans="1:27" s="31" customFormat="1" ht="15" customHeight="1" x14ac:dyDescent="0.35">
      <c r="A22" s="27">
        <v>26002</v>
      </c>
      <c r="B22" s="28" t="s">
        <v>35</v>
      </c>
      <c r="C22" s="29">
        <v>0.3</v>
      </c>
      <c r="D22" s="29">
        <v>0.3</v>
      </c>
      <c r="E22" s="30">
        <v>142643925</v>
      </c>
      <c r="F22" s="30">
        <v>157088374</v>
      </c>
      <c r="G22" s="30">
        <f t="shared" si="0"/>
        <v>44959.844849999994</v>
      </c>
      <c r="H22" s="30">
        <v>1244806</v>
      </c>
      <c r="I22" s="31">
        <v>0</v>
      </c>
      <c r="J22" s="31">
        <v>219</v>
      </c>
      <c r="K22" s="51" t="s">
        <v>0</v>
      </c>
      <c r="L22" s="46">
        <f t="shared" si="1"/>
        <v>12.1425</v>
      </c>
      <c r="M22" s="48">
        <f t="shared" si="2"/>
        <v>18.035824583075971</v>
      </c>
      <c r="N22" s="53">
        <v>1478218.8882025941</v>
      </c>
      <c r="O22" s="58">
        <v>200</v>
      </c>
      <c r="P22" s="58">
        <v>221</v>
      </c>
      <c r="Q22" s="58">
        <v>219</v>
      </c>
      <c r="R22" s="30">
        <f t="shared" si="3"/>
        <v>1433259.0433525941</v>
      </c>
      <c r="S22" s="30">
        <f t="shared" si="4"/>
        <v>188453.04335259413</v>
      </c>
      <c r="T22" s="30">
        <f t="shared" si="5"/>
        <v>160185.086849705</v>
      </c>
      <c r="U22" s="68">
        <f t="shared" si="6"/>
        <v>0.15139149662886758</v>
      </c>
      <c r="V22" s="68">
        <f t="shared" si="7"/>
        <v>0.12867999999999999</v>
      </c>
      <c r="W22" s="75">
        <v>53200</v>
      </c>
      <c r="X22" s="75">
        <f t="shared" si="8"/>
        <v>6845.7759999999998</v>
      </c>
      <c r="Y22" s="75">
        <f t="shared" si="9"/>
        <v>60045.775999999998</v>
      </c>
      <c r="Z22" s="201">
        <v>953872</v>
      </c>
      <c r="AA22" s="75">
        <f t="shared" si="10"/>
        <v>1114057.0868497051</v>
      </c>
    </row>
    <row r="23" spans="1:27" s="33" customFormat="1" ht="15" customHeight="1" x14ac:dyDescent="0.35">
      <c r="A23" s="27">
        <v>43001</v>
      </c>
      <c r="B23" s="28" t="s">
        <v>76</v>
      </c>
      <c r="C23" s="29">
        <v>0.27200000000000002</v>
      </c>
      <c r="D23" s="29">
        <v>0.3</v>
      </c>
      <c r="E23" s="30">
        <v>157945495</v>
      </c>
      <c r="F23" s="30">
        <v>172812660</v>
      </c>
      <c r="G23" s="30">
        <f t="shared" si="0"/>
        <v>47402.486320000004</v>
      </c>
      <c r="H23" s="30">
        <v>1229598</v>
      </c>
      <c r="I23" s="31">
        <v>0</v>
      </c>
      <c r="J23" s="31">
        <v>216.09</v>
      </c>
      <c r="K23" s="51" t="s">
        <v>0</v>
      </c>
      <c r="L23" s="46">
        <f t="shared" si="1"/>
        <v>12.120675</v>
      </c>
      <c r="M23" s="48">
        <f t="shared" si="2"/>
        <v>17.828215012777754</v>
      </c>
      <c r="N23" s="53">
        <v>1461203.1766795167</v>
      </c>
      <c r="O23" s="58">
        <v>217</v>
      </c>
      <c r="P23" s="58">
        <v>211.29</v>
      </c>
      <c r="Q23" s="58">
        <v>216.09</v>
      </c>
      <c r="R23" s="30">
        <f t="shared" si="3"/>
        <v>1413800.6903595168</v>
      </c>
      <c r="S23" s="30">
        <f t="shared" si="4"/>
        <v>184202.69035951677</v>
      </c>
      <c r="T23" s="30">
        <f t="shared" si="5"/>
        <v>156572.28680558925</v>
      </c>
      <c r="U23" s="68">
        <f t="shared" si="6"/>
        <v>0.14980724623780842</v>
      </c>
      <c r="V23" s="68">
        <f t="shared" si="7"/>
        <v>0.12734000000000001</v>
      </c>
      <c r="W23" s="75">
        <v>49375</v>
      </c>
      <c r="X23" s="75">
        <f t="shared" si="8"/>
        <v>6287.4125000000004</v>
      </c>
      <c r="Y23" s="75">
        <f t="shared" si="9"/>
        <v>55662.412499999999</v>
      </c>
      <c r="Z23" s="201">
        <v>1062060</v>
      </c>
      <c r="AA23" s="75">
        <f t="shared" si="10"/>
        <v>1218632.2868055892</v>
      </c>
    </row>
    <row r="24" spans="1:27" s="31" customFormat="1" ht="15" customHeight="1" x14ac:dyDescent="0.35">
      <c r="A24" s="27">
        <v>41001</v>
      </c>
      <c r="B24" s="28" t="s">
        <v>55</v>
      </c>
      <c r="C24" s="29">
        <v>0.3</v>
      </c>
      <c r="D24" s="29">
        <v>0.3</v>
      </c>
      <c r="E24" s="30">
        <v>491309045</v>
      </c>
      <c r="F24" s="30">
        <v>540369010</v>
      </c>
      <c r="G24" s="30">
        <f t="shared" si="0"/>
        <v>154751.70825</v>
      </c>
      <c r="H24" s="41">
        <f>4318761-5267</f>
        <v>4313494</v>
      </c>
      <c r="I24" s="31">
        <v>2</v>
      </c>
      <c r="J24" s="31">
        <v>884</v>
      </c>
      <c r="K24" s="51" t="s">
        <v>0</v>
      </c>
      <c r="L24" s="46">
        <f t="shared" si="1"/>
        <v>15</v>
      </c>
      <c r="M24" s="48">
        <f t="shared" si="2"/>
        <v>58.93333333333333</v>
      </c>
      <c r="N24" s="53">
        <v>4832916.8449999988</v>
      </c>
      <c r="O24" s="58">
        <v>859.3</v>
      </c>
      <c r="P24" s="58">
        <v>901.7</v>
      </c>
      <c r="Q24" s="58">
        <v>884</v>
      </c>
      <c r="R24" s="30">
        <f t="shared" si="3"/>
        <v>4678165.1367499987</v>
      </c>
      <c r="S24" s="30">
        <f t="shared" si="4"/>
        <v>364671.13674999867</v>
      </c>
      <c r="T24" s="30">
        <f t="shared" si="5"/>
        <v>309970.46623749885</v>
      </c>
      <c r="U24" s="68">
        <f t="shared" si="6"/>
        <v>8.4541936710703355E-2</v>
      </c>
      <c r="V24" s="68">
        <f t="shared" si="7"/>
        <v>7.1859999999999993E-2</v>
      </c>
      <c r="W24" s="75">
        <v>48085</v>
      </c>
      <c r="X24" s="75">
        <f t="shared" si="8"/>
        <v>3455.3880999999997</v>
      </c>
      <c r="Y24" s="75">
        <f t="shared" si="9"/>
        <v>51540.388099999996</v>
      </c>
      <c r="Z24" s="201">
        <v>2963944</v>
      </c>
      <c r="AA24" s="75">
        <f t="shared" si="10"/>
        <v>3273914.4662374989</v>
      </c>
    </row>
    <row r="25" spans="1:27" s="31" customFormat="1" ht="15" customHeight="1" x14ac:dyDescent="0.35">
      <c r="A25" s="27">
        <v>28001</v>
      </c>
      <c r="B25" s="28" t="s">
        <v>40</v>
      </c>
      <c r="C25" s="29">
        <v>0.254</v>
      </c>
      <c r="D25" s="29">
        <v>0.3</v>
      </c>
      <c r="E25" s="30">
        <v>194679376</v>
      </c>
      <c r="F25" s="30">
        <v>220456935</v>
      </c>
      <c r="G25" s="30">
        <f t="shared" si="0"/>
        <v>57792.821002000004</v>
      </c>
      <c r="H25" s="30">
        <v>1457787</v>
      </c>
      <c r="I25" s="31">
        <v>0</v>
      </c>
      <c r="J25" s="31">
        <v>254</v>
      </c>
      <c r="K25" s="51" t="s">
        <v>0</v>
      </c>
      <c r="L25" s="46">
        <f t="shared" si="1"/>
        <v>12.404999999999999</v>
      </c>
      <c r="M25" s="48">
        <f t="shared" si="2"/>
        <v>20.475614671503426</v>
      </c>
      <c r="N25" s="53">
        <v>1678184.4498186216</v>
      </c>
      <c r="O25" s="58">
        <v>260</v>
      </c>
      <c r="P25" s="58">
        <v>261</v>
      </c>
      <c r="Q25" s="58">
        <v>254</v>
      </c>
      <c r="R25" s="30">
        <f t="shared" si="3"/>
        <v>1620391.6288166216</v>
      </c>
      <c r="S25" s="30">
        <f t="shared" si="4"/>
        <v>162604.62881662161</v>
      </c>
      <c r="T25" s="30">
        <f t="shared" si="5"/>
        <v>138213.93449412836</v>
      </c>
      <c r="U25" s="68">
        <f t="shared" si="6"/>
        <v>0.11154210376181267</v>
      </c>
      <c r="V25" s="68">
        <f t="shared" si="7"/>
        <v>9.4810000000000005E-2</v>
      </c>
      <c r="W25" s="75">
        <v>49441</v>
      </c>
      <c r="X25" s="75">
        <f t="shared" si="8"/>
        <v>4687.5012100000004</v>
      </c>
      <c r="Y25" s="75">
        <f t="shared" si="9"/>
        <v>54128.501210000002</v>
      </c>
      <c r="Z25" s="201">
        <v>852864</v>
      </c>
      <c r="AA25" s="75">
        <f t="shared" si="10"/>
        <v>991077.93449412833</v>
      </c>
    </row>
    <row r="26" spans="1:27" s="31" customFormat="1" ht="15" customHeight="1" x14ac:dyDescent="0.35">
      <c r="A26" s="27">
        <v>60001</v>
      </c>
      <c r="B26" s="28" t="s">
        <v>42</v>
      </c>
      <c r="C26" s="29">
        <v>0.27200000000000002</v>
      </c>
      <c r="D26" s="29">
        <v>0.3</v>
      </c>
      <c r="E26" s="30">
        <v>212639738</v>
      </c>
      <c r="F26" s="30">
        <v>237036242</v>
      </c>
      <c r="G26" s="30">
        <f t="shared" si="0"/>
        <v>64474.440667999996</v>
      </c>
      <c r="H26" s="30">
        <v>1287105</v>
      </c>
      <c r="I26" s="31">
        <v>0</v>
      </c>
      <c r="J26" s="31">
        <v>227.13</v>
      </c>
      <c r="K26" s="51" t="s">
        <v>0</v>
      </c>
      <c r="L26" s="46">
        <f t="shared" si="1"/>
        <v>12.203474999999999</v>
      </c>
      <c r="M26" s="48">
        <f t="shared" si="2"/>
        <v>18.611911771032432</v>
      </c>
      <c r="N26" s="53">
        <v>1525435.0805405839</v>
      </c>
      <c r="O26" s="58">
        <v>222</v>
      </c>
      <c r="P26" s="58">
        <v>228.13</v>
      </c>
      <c r="Q26" s="58">
        <v>227.13</v>
      </c>
      <c r="R26" s="30">
        <f t="shared" si="3"/>
        <v>1460960.639872584</v>
      </c>
      <c r="S26" s="30">
        <f t="shared" si="4"/>
        <v>173855.63987258403</v>
      </c>
      <c r="T26" s="30">
        <f t="shared" si="5"/>
        <v>147777.2938916964</v>
      </c>
      <c r="U26" s="68">
        <f t="shared" si="6"/>
        <v>0.13507494716638038</v>
      </c>
      <c r="V26" s="68">
        <f t="shared" si="7"/>
        <v>0.11481</v>
      </c>
      <c r="W26" s="75">
        <v>53750</v>
      </c>
      <c r="X26" s="75">
        <f t="shared" si="8"/>
        <v>6171.0374999999995</v>
      </c>
      <c r="Y26" s="75">
        <f t="shared" si="9"/>
        <v>59921.037499999999</v>
      </c>
      <c r="Z26" s="201">
        <v>993843</v>
      </c>
      <c r="AA26" s="75">
        <f t="shared" si="10"/>
        <v>1141620.2938916965</v>
      </c>
    </row>
    <row r="27" spans="1:27" s="31" customFormat="1" ht="15" customHeight="1" x14ac:dyDescent="0.35">
      <c r="A27" s="27">
        <v>7001</v>
      </c>
      <c r="B27" s="28" t="s">
        <v>52</v>
      </c>
      <c r="C27" s="29">
        <v>0.26900000000000002</v>
      </c>
      <c r="D27" s="29">
        <v>0.3</v>
      </c>
      <c r="E27" s="30">
        <v>478425122</v>
      </c>
      <c r="F27" s="30">
        <v>568988711</v>
      </c>
      <c r="G27" s="30">
        <f t="shared" si="0"/>
        <v>149696.48555899999</v>
      </c>
      <c r="H27" s="30">
        <v>4401325</v>
      </c>
      <c r="I27" s="31">
        <v>0</v>
      </c>
      <c r="J27" s="31">
        <v>902.51</v>
      </c>
      <c r="K27" s="51" t="s">
        <v>0</v>
      </c>
      <c r="L27" s="46">
        <f t="shared" si="1"/>
        <v>15</v>
      </c>
      <c r="M27" s="48">
        <f t="shared" si="2"/>
        <v>60.167333333333332</v>
      </c>
      <c r="N27" s="53">
        <v>4931323.6650999999</v>
      </c>
      <c r="O27" s="58">
        <v>911</v>
      </c>
      <c r="P27" s="58">
        <v>879.21</v>
      </c>
      <c r="Q27" s="58">
        <v>902.51</v>
      </c>
      <c r="R27" s="30">
        <f t="shared" si="3"/>
        <v>4781627.1795410002</v>
      </c>
      <c r="S27" s="30">
        <f t="shared" si="4"/>
        <v>380302.17954100017</v>
      </c>
      <c r="T27" s="30">
        <f t="shared" si="5"/>
        <v>323256.85260985012</v>
      </c>
      <c r="U27" s="68">
        <f t="shared" si="6"/>
        <v>8.640629345503914E-2</v>
      </c>
      <c r="V27" s="68">
        <f t="shared" si="7"/>
        <v>7.3450000000000001E-2</v>
      </c>
      <c r="W27" s="75">
        <v>45635</v>
      </c>
      <c r="X27" s="75">
        <f t="shared" si="8"/>
        <v>3351.89075</v>
      </c>
      <c r="Y27" s="75">
        <f t="shared" si="9"/>
        <v>48986.890749999999</v>
      </c>
      <c r="Z27" s="201">
        <v>3486518</v>
      </c>
      <c r="AA27" s="75">
        <f t="shared" si="10"/>
        <v>3809774.85260985</v>
      </c>
    </row>
    <row r="28" spans="1:27" s="31" customFormat="1" ht="15" customHeight="1" x14ac:dyDescent="0.35">
      <c r="A28" s="27">
        <v>39001</v>
      </c>
      <c r="B28" s="28" t="s">
        <v>48</v>
      </c>
      <c r="C28" s="29">
        <v>0.3</v>
      </c>
      <c r="D28" s="29">
        <v>0.3</v>
      </c>
      <c r="E28" s="30">
        <v>275392459</v>
      </c>
      <c r="F28" s="30">
        <v>301169200</v>
      </c>
      <c r="G28" s="30">
        <f t="shared" si="0"/>
        <v>86484.248849999989</v>
      </c>
      <c r="H28" s="30">
        <v>2894799</v>
      </c>
      <c r="I28" s="31">
        <v>11</v>
      </c>
      <c r="J28" s="31">
        <v>587</v>
      </c>
      <c r="K28" s="51" t="s">
        <v>0</v>
      </c>
      <c r="L28" s="46">
        <f t="shared" si="1"/>
        <v>14.9025</v>
      </c>
      <c r="M28" s="48">
        <f t="shared" si="2"/>
        <v>39.38936420063748</v>
      </c>
      <c r="N28" s="53">
        <v>3243482.5339708105</v>
      </c>
      <c r="O28" s="58">
        <v>564.4</v>
      </c>
      <c r="P28" s="58">
        <v>611</v>
      </c>
      <c r="Q28" s="58">
        <v>587</v>
      </c>
      <c r="R28" s="30">
        <f t="shared" si="3"/>
        <v>3156998.2851208104</v>
      </c>
      <c r="S28" s="30">
        <f t="shared" si="4"/>
        <v>262199.28512081038</v>
      </c>
      <c r="T28" s="30">
        <f t="shared" si="5"/>
        <v>222869.39235268882</v>
      </c>
      <c r="U28" s="68">
        <f t="shared" si="6"/>
        <v>9.0575989946386742E-2</v>
      </c>
      <c r="V28" s="68">
        <f t="shared" si="7"/>
        <v>7.6990000000000003E-2</v>
      </c>
      <c r="W28" s="75">
        <v>55765</v>
      </c>
      <c r="X28" s="75">
        <f t="shared" si="8"/>
        <v>4293.34735</v>
      </c>
      <c r="Y28" s="75">
        <f t="shared" si="9"/>
        <v>60058.347349999996</v>
      </c>
      <c r="Z28" s="201">
        <v>2145295</v>
      </c>
      <c r="AA28" s="75">
        <f t="shared" si="10"/>
        <v>2368164.3923526891</v>
      </c>
    </row>
    <row r="29" spans="1:27" s="31" customFormat="1" ht="15" customHeight="1" x14ac:dyDescent="0.35">
      <c r="A29" s="27">
        <v>12002</v>
      </c>
      <c r="B29" s="28" t="s">
        <v>59</v>
      </c>
      <c r="C29" s="29">
        <v>0.188</v>
      </c>
      <c r="D29" s="29">
        <v>0.3</v>
      </c>
      <c r="E29" s="30">
        <v>531699712</v>
      </c>
      <c r="F29" s="30">
        <v>615364644</v>
      </c>
      <c r="G29" s="30">
        <f t="shared" si="0"/>
        <v>142284.46952799999</v>
      </c>
      <c r="H29" s="30">
        <v>2030897</v>
      </c>
      <c r="I29" s="31">
        <v>36</v>
      </c>
      <c r="J29" s="31">
        <v>369</v>
      </c>
      <c r="K29" s="51" t="s">
        <v>0</v>
      </c>
      <c r="L29" s="46">
        <f t="shared" si="1"/>
        <v>13.2675</v>
      </c>
      <c r="M29" s="48">
        <f t="shared" si="2"/>
        <v>27.81232334652346</v>
      </c>
      <c r="N29" s="53">
        <v>2335099.8078010175</v>
      </c>
      <c r="O29" s="58">
        <v>372</v>
      </c>
      <c r="P29" s="58">
        <v>369</v>
      </c>
      <c r="Q29" s="58">
        <v>369</v>
      </c>
      <c r="R29" s="30">
        <f t="shared" si="3"/>
        <v>2192815.3382730177</v>
      </c>
      <c r="S29" s="30">
        <f t="shared" si="4"/>
        <v>161918.33827301767</v>
      </c>
      <c r="T29" s="30">
        <f t="shared" si="5"/>
        <v>137630.58753206502</v>
      </c>
      <c r="U29" s="68">
        <f t="shared" si="6"/>
        <v>7.9727498870212354E-2</v>
      </c>
      <c r="V29" s="68">
        <f t="shared" si="7"/>
        <v>6.7769999999999997E-2</v>
      </c>
      <c r="W29" s="75">
        <v>47894</v>
      </c>
      <c r="X29" s="75">
        <f t="shared" si="8"/>
        <v>3245.7763799999998</v>
      </c>
      <c r="Y29" s="75">
        <f t="shared" si="9"/>
        <v>51139.776380000003</v>
      </c>
      <c r="Z29" s="201">
        <v>1580513</v>
      </c>
      <c r="AA29" s="75">
        <f t="shared" si="10"/>
        <v>1718143.5875320651</v>
      </c>
    </row>
    <row r="30" spans="1:27" s="31" customFormat="1" ht="15" customHeight="1" x14ac:dyDescent="0.35">
      <c r="A30" s="27">
        <v>50005</v>
      </c>
      <c r="B30" s="28" t="s">
        <v>77</v>
      </c>
      <c r="C30" s="29">
        <v>0.27300000000000002</v>
      </c>
      <c r="D30" s="29">
        <v>0.3</v>
      </c>
      <c r="E30" s="30">
        <v>208207468</v>
      </c>
      <c r="F30" s="30">
        <v>230646651</v>
      </c>
      <c r="G30" s="30">
        <f t="shared" si="0"/>
        <v>63017.317032000006</v>
      </c>
      <c r="H30" s="30">
        <v>1450216</v>
      </c>
      <c r="I30" s="31">
        <v>0</v>
      </c>
      <c r="J30" s="31">
        <v>259</v>
      </c>
      <c r="K30" s="51" t="s">
        <v>0</v>
      </c>
      <c r="L30" s="46">
        <f t="shared" si="1"/>
        <v>12.442499999999999</v>
      </c>
      <c r="M30" s="48">
        <f t="shared" si="2"/>
        <v>20.815752461322084</v>
      </c>
      <c r="N30" s="53">
        <v>1706062.1940928274</v>
      </c>
      <c r="O30" s="58">
        <v>243</v>
      </c>
      <c r="P30" s="58">
        <v>259</v>
      </c>
      <c r="Q30" s="58">
        <v>259</v>
      </c>
      <c r="R30" s="30">
        <f t="shared" si="3"/>
        <v>1643044.8770608273</v>
      </c>
      <c r="S30" s="30">
        <f t="shared" si="4"/>
        <v>192828.87706082733</v>
      </c>
      <c r="T30" s="30">
        <f t="shared" si="5"/>
        <v>163904.54550170322</v>
      </c>
      <c r="U30" s="68">
        <f t="shared" si="6"/>
        <v>0.13296562516261531</v>
      </c>
      <c r="V30" s="68">
        <f t="shared" si="7"/>
        <v>0.11302</v>
      </c>
      <c r="W30" s="75">
        <v>43001</v>
      </c>
      <c r="X30" s="75">
        <f t="shared" si="8"/>
        <v>4859.9730199999995</v>
      </c>
      <c r="Y30" s="75">
        <f t="shared" si="9"/>
        <v>47860.973019999998</v>
      </c>
      <c r="Z30" s="201">
        <v>849274</v>
      </c>
      <c r="AA30" s="75">
        <f t="shared" si="10"/>
        <v>1013178.5455017032</v>
      </c>
    </row>
    <row r="31" spans="1:27" s="31" customFormat="1" ht="15" customHeight="1" x14ac:dyDescent="0.35">
      <c r="A31" s="27">
        <v>59003</v>
      </c>
      <c r="B31" s="28" t="s">
        <v>86</v>
      </c>
      <c r="C31" s="29">
        <v>0.27500000000000002</v>
      </c>
      <c r="D31" s="29">
        <v>0.3</v>
      </c>
      <c r="E31" s="30">
        <v>234920523</v>
      </c>
      <c r="F31" s="30">
        <v>280749209</v>
      </c>
      <c r="G31" s="30">
        <f t="shared" si="0"/>
        <v>74413.953262499999</v>
      </c>
      <c r="H31" s="30">
        <v>1371425</v>
      </c>
      <c r="I31" s="31">
        <v>0</v>
      </c>
      <c r="J31" s="31">
        <v>234</v>
      </c>
      <c r="K31" s="51" t="s">
        <v>0</v>
      </c>
      <c r="L31" s="46">
        <f t="shared" si="1"/>
        <v>12.254999999999999</v>
      </c>
      <c r="M31" s="48">
        <f t="shared" si="2"/>
        <v>19.094247246022032</v>
      </c>
      <c r="N31" s="53">
        <v>1564967.3684210528</v>
      </c>
      <c r="O31" s="58">
        <v>248</v>
      </c>
      <c r="P31" s="58">
        <v>239</v>
      </c>
      <c r="Q31" s="58">
        <v>234</v>
      </c>
      <c r="R31" s="30">
        <f t="shared" si="3"/>
        <v>1490553.4151585528</v>
      </c>
      <c r="S31" s="30">
        <f t="shared" si="4"/>
        <v>119128.41515855282</v>
      </c>
      <c r="T31" s="30">
        <f t="shared" si="5"/>
        <v>101259.15288476989</v>
      </c>
      <c r="U31" s="68">
        <f t="shared" si="6"/>
        <v>8.6864695596589547E-2</v>
      </c>
      <c r="V31" s="68">
        <f t="shared" si="7"/>
        <v>7.3830000000000007E-2</v>
      </c>
      <c r="W31" s="75">
        <v>44734</v>
      </c>
      <c r="X31" s="75">
        <f t="shared" si="8"/>
        <v>3302.7112200000001</v>
      </c>
      <c r="Y31" s="75">
        <f t="shared" si="9"/>
        <v>48036.711219999997</v>
      </c>
      <c r="Z31" s="201">
        <v>1067365</v>
      </c>
      <c r="AA31" s="75">
        <f t="shared" si="10"/>
        <v>1168624.15288477</v>
      </c>
    </row>
    <row r="32" spans="1:27" s="31" customFormat="1" ht="15" customHeight="1" x14ac:dyDescent="0.35">
      <c r="A32" s="27">
        <v>21003</v>
      </c>
      <c r="B32" s="28" t="s">
        <v>174</v>
      </c>
      <c r="C32" s="29"/>
      <c r="D32" s="29">
        <v>0.2</v>
      </c>
      <c r="E32" s="30" t="s">
        <v>0</v>
      </c>
      <c r="F32" s="30">
        <v>427713438</v>
      </c>
      <c r="G32" s="30">
        <f t="shared" si="0"/>
        <v>42771.343800000002</v>
      </c>
      <c r="H32" s="30">
        <v>1301970</v>
      </c>
      <c r="I32" s="31">
        <v>0</v>
      </c>
      <c r="J32" s="31">
        <v>230</v>
      </c>
      <c r="K32" s="51" t="s">
        <v>0</v>
      </c>
      <c r="L32" s="46">
        <f t="shared" si="1"/>
        <v>12.225</v>
      </c>
      <c r="M32" s="48">
        <f t="shared" si="2"/>
        <v>18.813905930470348</v>
      </c>
      <c r="N32" s="53">
        <v>1541990.5521472394</v>
      </c>
      <c r="O32" s="58">
        <v>0</v>
      </c>
      <c r="P32" s="58">
        <v>0</v>
      </c>
      <c r="Q32" s="58">
        <v>230</v>
      </c>
      <c r="R32" s="30">
        <f t="shared" si="3"/>
        <v>1499219.2083472395</v>
      </c>
      <c r="S32" s="30">
        <f t="shared" si="4"/>
        <v>197249.20834723953</v>
      </c>
      <c r="T32" s="30">
        <f t="shared" si="5"/>
        <v>167661.8270951536</v>
      </c>
      <c r="U32" s="68">
        <f t="shared" si="6"/>
        <v>0.15150057862104313</v>
      </c>
      <c r="V32" s="68">
        <f t="shared" si="7"/>
        <v>0.12878000000000001</v>
      </c>
      <c r="W32" s="75">
        <v>48559</v>
      </c>
      <c r="X32" s="75">
        <f t="shared" si="8"/>
        <v>6253.4280200000003</v>
      </c>
      <c r="Y32" s="75">
        <f t="shared" si="9"/>
        <v>54812.428019999999</v>
      </c>
      <c r="Z32" s="201">
        <v>1013918</v>
      </c>
      <c r="AA32" s="75">
        <f t="shared" si="10"/>
        <v>1181579.8270951535</v>
      </c>
    </row>
    <row r="33" spans="1:27" s="31" customFormat="1" ht="15" customHeight="1" x14ac:dyDescent="0.35">
      <c r="A33" s="27">
        <v>16001</v>
      </c>
      <c r="B33" s="28" t="s">
        <v>146</v>
      </c>
      <c r="C33" s="29">
        <v>0.3</v>
      </c>
      <c r="D33" s="29">
        <v>0.3</v>
      </c>
      <c r="E33" s="30">
        <v>795945638</v>
      </c>
      <c r="F33" s="30">
        <v>860732998</v>
      </c>
      <c r="G33" s="30">
        <f t="shared" si="0"/>
        <v>248501.79539999997</v>
      </c>
      <c r="H33" s="30">
        <v>4259265</v>
      </c>
      <c r="I33" s="31">
        <v>0</v>
      </c>
      <c r="J33" s="31">
        <v>873.38</v>
      </c>
      <c r="K33" s="51" t="s">
        <v>0</v>
      </c>
      <c r="L33" s="46">
        <f t="shared" si="1"/>
        <v>15</v>
      </c>
      <c r="M33" s="48">
        <f t="shared" si="2"/>
        <v>58.225333333333332</v>
      </c>
      <c r="N33" s="53">
        <v>4772157.0537999999</v>
      </c>
      <c r="O33" s="58">
        <v>857.14</v>
      </c>
      <c r="P33" s="58">
        <v>863.73</v>
      </c>
      <c r="Q33" s="58">
        <v>873.38</v>
      </c>
      <c r="R33" s="30">
        <f t="shared" si="3"/>
        <v>4523655.2583999997</v>
      </c>
      <c r="S33" s="30">
        <f t="shared" si="4"/>
        <v>264390.2583999997</v>
      </c>
      <c r="T33" s="30">
        <f t="shared" si="5"/>
        <v>224731.71963999973</v>
      </c>
      <c r="U33" s="68">
        <f t="shared" si="6"/>
        <v>6.2074150915709565E-2</v>
      </c>
      <c r="V33" s="68">
        <f t="shared" si="7"/>
        <v>5.2760000000000001E-2</v>
      </c>
      <c r="W33" s="75">
        <v>51972</v>
      </c>
      <c r="X33" s="75">
        <f t="shared" si="8"/>
        <v>2742.0427199999999</v>
      </c>
      <c r="Y33" s="75">
        <f t="shared" si="9"/>
        <v>54714.042719999998</v>
      </c>
      <c r="Z33" s="201">
        <v>3440562</v>
      </c>
      <c r="AA33" s="75">
        <f t="shared" si="10"/>
        <v>3665293.7196399998</v>
      </c>
    </row>
    <row r="34" spans="1:27" s="31" customFormat="1" ht="15" customHeight="1" x14ac:dyDescent="0.35">
      <c r="A34" s="32">
        <v>61008</v>
      </c>
      <c r="B34" s="28" t="s">
        <v>130</v>
      </c>
      <c r="C34" s="29">
        <v>0.3</v>
      </c>
      <c r="D34" s="29">
        <v>0.3</v>
      </c>
      <c r="E34" s="30">
        <v>697293816</v>
      </c>
      <c r="F34" s="30">
        <v>770562806</v>
      </c>
      <c r="G34" s="30">
        <f t="shared" si="0"/>
        <v>220178.49329999997</v>
      </c>
      <c r="H34" s="30">
        <v>6278731</v>
      </c>
      <c r="I34" s="31">
        <v>8</v>
      </c>
      <c r="J34" s="31">
        <v>1285.48</v>
      </c>
      <c r="K34" s="51" t="s">
        <v>0</v>
      </c>
      <c r="L34" s="46">
        <f t="shared" si="1"/>
        <v>15</v>
      </c>
      <c r="M34" s="48">
        <f t="shared" si="2"/>
        <v>85.698666666666668</v>
      </c>
      <c r="N34" s="53">
        <v>7034803.5948000001</v>
      </c>
      <c r="O34" s="58">
        <v>1235.8399999999999</v>
      </c>
      <c r="P34" s="58">
        <v>1252.8800000000001</v>
      </c>
      <c r="Q34" s="58">
        <v>1285.48</v>
      </c>
      <c r="R34" s="30">
        <f t="shared" si="3"/>
        <v>6814625.1014999999</v>
      </c>
      <c r="S34" s="30">
        <f t="shared" si="4"/>
        <v>535894.10149999987</v>
      </c>
      <c r="T34" s="30">
        <f t="shared" si="5"/>
        <v>455509.98627499986</v>
      </c>
      <c r="U34" s="68">
        <f t="shared" si="6"/>
        <v>8.5350702474751641E-2</v>
      </c>
      <c r="V34" s="68">
        <f t="shared" si="7"/>
        <v>7.2550000000000003E-2</v>
      </c>
      <c r="W34" s="75">
        <v>53922</v>
      </c>
      <c r="X34" s="75">
        <f t="shared" si="8"/>
        <v>3912.0411000000004</v>
      </c>
      <c r="Y34" s="75">
        <f t="shared" si="9"/>
        <v>57834.041100000002</v>
      </c>
      <c r="Z34" s="201">
        <v>4318088</v>
      </c>
      <c r="AA34" s="75">
        <f t="shared" si="10"/>
        <v>4773597.9862749996</v>
      </c>
    </row>
    <row r="35" spans="1:27" s="31" customFormat="1" ht="15" customHeight="1" x14ac:dyDescent="0.35">
      <c r="A35" s="27">
        <v>38002</v>
      </c>
      <c r="B35" s="28" t="s">
        <v>47</v>
      </c>
      <c r="C35" s="29">
        <v>0.255</v>
      </c>
      <c r="D35" s="29">
        <v>0.3</v>
      </c>
      <c r="E35" s="30">
        <v>321103348</v>
      </c>
      <c r="F35" s="30">
        <v>377978790</v>
      </c>
      <c r="G35" s="30">
        <f t="shared" ref="G35:G66" si="11">((E35/2*C35)+(F35/2*D35))/1000</f>
        <v>97637.495370000004</v>
      </c>
      <c r="H35" s="30">
        <v>1704698</v>
      </c>
      <c r="I35" s="31">
        <v>0</v>
      </c>
      <c r="J35" s="31">
        <v>286</v>
      </c>
      <c r="K35" s="51" t="s">
        <v>0</v>
      </c>
      <c r="L35" s="46">
        <f t="shared" ref="L35:L66" si="12">IF(J35&lt;200,12,IF(J35&gt;600,15,(J35*0.0075)+10.5))</f>
        <v>12.645</v>
      </c>
      <c r="M35" s="48">
        <f t="shared" ref="M35:M66" si="13">J35/L35</f>
        <v>22.617635429023331</v>
      </c>
      <c r="N35" s="53">
        <v>1853744.7924080663</v>
      </c>
      <c r="O35" s="58">
        <v>314</v>
      </c>
      <c r="P35" s="58">
        <v>307</v>
      </c>
      <c r="Q35" s="58">
        <v>286</v>
      </c>
      <c r="R35" s="30">
        <f t="shared" ref="R35:R66" si="14">N35-G35</f>
        <v>1756107.2970380664</v>
      </c>
      <c r="S35" s="30">
        <f t="shared" ref="S35:S66" si="15">R35-H35</f>
        <v>51409.297038066434</v>
      </c>
      <c r="T35" s="30">
        <f t="shared" ref="T35:T66" si="16">0.85*S35</f>
        <v>43697.902482356469</v>
      </c>
      <c r="U35" s="68">
        <f t="shared" ref="U35:U66" si="17">S35/H35</f>
        <v>3.0157422040775806E-2</v>
      </c>
      <c r="V35" s="68">
        <f t="shared" ref="V35:V66" si="18">ROUND(0.85*U35,5)</f>
        <v>2.563E-2</v>
      </c>
      <c r="W35" s="75">
        <v>50462</v>
      </c>
      <c r="X35" s="75">
        <f t="shared" si="8"/>
        <v>1293.34106</v>
      </c>
      <c r="Y35" s="75">
        <f t="shared" si="9"/>
        <v>51755.341059999999</v>
      </c>
      <c r="Z35" s="201">
        <v>1282739</v>
      </c>
      <c r="AA35" s="75">
        <f t="shared" si="10"/>
        <v>1326436.9024823564</v>
      </c>
    </row>
    <row r="36" spans="1:27" s="31" customFormat="1" ht="15" customHeight="1" x14ac:dyDescent="0.35">
      <c r="A36" s="27">
        <v>49003</v>
      </c>
      <c r="B36" s="28" t="s">
        <v>132</v>
      </c>
      <c r="C36" s="29">
        <v>0.3</v>
      </c>
      <c r="D36" s="29">
        <v>0.3</v>
      </c>
      <c r="E36" s="30">
        <v>508820263</v>
      </c>
      <c r="F36" s="30">
        <v>558694039</v>
      </c>
      <c r="G36" s="30">
        <f t="shared" si="11"/>
        <v>160127.1453</v>
      </c>
      <c r="H36" s="30">
        <v>4469209</v>
      </c>
      <c r="I36" s="31">
        <v>1</v>
      </c>
      <c r="J36" s="31">
        <v>902.88</v>
      </c>
      <c r="K36" s="51" t="s">
        <v>0</v>
      </c>
      <c r="L36" s="46">
        <f t="shared" si="12"/>
        <v>15</v>
      </c>
      <c r="M36" s="48">
        <f t="shared" si="13"/>
        <v>60.192</v>
      </c>
      <c r="N36" s="53">
        <v>4934711.3513000002</v>
      </c>
      <c r="O36" s="58">
        <v>919.18</v>
      </c>
      <c r="P36" s="58">
        <v>913.18</v>
      </c>
      <c r="Q36" s="58">
        <v>902.88</v>
      </c>
      <c r="R36" s="30">
        <f t="shared" si="14"/>
        <v>4774584.2060000002</v>
      </c>
      <c r="S36" s="30">
        <f t="shared" si="15"/>
        <v>305375.20600000024</v>
      </c>
      <c r="T36" s="30">
        <f t="shared" si="16"/>
        <v>259568.9251000002</v>
      </c>
      <c r="U36" s="68">
        <f t="shared" si="17"/>
        <v>6.8328692169016991E-2</v>
      </c>
      <c r="V36" s="68">
        <f t="shared" si="18"/>
        <v>5.808E-2</v>
      </c>
      <c r="W36" s="75">
        <v>49291</v>
      </c>
      <c r="X36" s="75">
        <f t="shared" si="8"/>
        <v>2862.8212800000001</v>
      </c>
      <c r="Y36" s="75">
        <f t="shared" si="9"/>
        <v>52153.821280000004</v>
      </c>
      <c r="Z36" s="201">
        <v>3165004</v>
      </c>
      <c r="AA36" s="75">
        <f t="shared" si="10"/>
        <v>3424572.9251000001</v>
      </c>
    </row>
    <row r="37" spans="1:27" s="31" customFormat="1" ht="15" customHeight="1" x14ac:dyDescent="0.35">
      <c r="A37" s="27">
        <v>5006</v>
      </c>
      <c r="B37" s="28" t="s">
        <v>145</v>
      </c>
      <c r="C37" s="29">
        <v>0.3</v>
      </c>
      <c r="D37" s="29">
        <v>0.3</v>
      </c>
      <c r="E37" s="30">
        <v>348709194</v>
      </c>
      <c r="F37" s="30">
        <v>390935127</v>
      </c>
      <c r="G37" s="30">
        <f t="shared" si="11"/>
        <v>110946.64815000001</v>
      </c>
      <c r="H37" s="30">
        <v>1983149</v>
      </c>
      <c r="I37" s="31">
        <v>10</v>
      </c>
      <c r="J37" s="31">
        <v>367</v>
      </c>
      <c r="K37" s="51" t="s">
        <v>0</v>
      </c>
      <c r="L37" s="46">
        <f t="shared" si="12"/>
        <v>13.2525</v>
      </c>
      <c r="M37" s="48">
        <f t="shared" si="13"/>
        <v>27.692888134314281</v>
      </c>
      <c r="N37" s="53">
        <v>2285174.5274476516</v>
      </c>
      <c r="O37" s="58">
        <v>344</v>
      </c>
      <c r="P37" s="58">
        <v>368</v>
      </c>
      <c r="Q37" s="58">
        <v>367</v>
      </c>
      <c r="R37" s="30">
        <f t="shared" si="14"/>
        <v>2174227.8792976518</v>
      </c>
      <c r="S37" s="30">
        <f t="shared" si="15"/>
        <v>191078.87929765182</v>
      </c>
      <c r="T37" s="30">
        <f t="shared" si="16"/>
        <v>162417.04740300405</v>
      </c>
      <c r="U37" s="68">
        <f t="shared" si="17"/>
        <v>9.6351247081107788E-2</v>
      </c>
      <c r="V37" s="68">
        <f t="shared" si="18"/>
        <v>8.1900000000000001E-2</v>
      </c>
      <c r="W37" s="75">
        <v>50613</v>
      </c>
      <c r="X37" s="75">
        <f t="shared" si="8"/>
        <v>4145.2047000000002</v>
      </c>
      <c r="Y37" s="75">
        <f t="shared" si="9"/>
        <v>54758.204700000002</v>
      </c>
      <c r="Z37" s="201">
        <v>1511290</v>
      </c>
      <c r="AA37" s="75">
        <f t="shared" si="10"/>
        <v>1673707.047403004</v>
      </c>
    </row>
    <row r="38" spans="1:27" s="31" customFormat="1" ht="15" customHeight="1" x14ac:dyDescent="0.35">
      <c r="A38" s="27">
        <v>19004</v>
      </c>
      <c r="B38" s="28" t="s">
        <v>87</v>
      </c>
      <c r="C38" s="29">
        <v>0.27100000000000002</v>
      </c>
      <c r="D38" s="29">
        <v>0.3</v>
      </c>
      <c r="E38" s="30">
        <v>464768667</v>
      </c>
      <c r="F38" s="30">
        <v>525427655</v>
      </c>
      <c r="G38" s="30">
        <f t="shared" si="11"/>
        <v>141790.30262850001</v>
      </c>
      <c r="H38" s="30">
        <v>2571203</v>
      </c>
      <c r="I38" s="31">
        <v>8</v>
      </c>
      <c r="J38" s="31">
        <v>502.85</v>
      </c>
      <c r="K38" s="111" t="s">
        <v>0</v>
      </c>
      <c r="L38" s="46">
        <f t="shared" si="12"/>
        <v>14.271374999999999</v>
      </c>
      <c r="M38" s="48">
        <f t="shared" si="13"/>
        <v>35.234866997748995</v>
      </c>
      <c r="N38" s="53">
        <v>2899340.9343878925</v>
      </c>
      <c r="O38" s="58">
        <v>499</v>
      </c>
      <c r="P38" s="58">
        <v>509.51</v>
      </c>
      <c r="Q38" s="58">
        <v>502.85</v>
      </c>
      <c r="R38" s="30">
        <f t="shared" si="14"/>
        <v>2757550.6317593926</v>
      </c>
      <c r="S38" s="30">
        <f t="shared" si="15"/>
        <v>186347.63175939256</v>
      </c>
      <c r="T38" s="30">
        <f t="shared" si="16"/>
        <v>158395.48699548366</v>
      </c>
      <c r="U38" s="68">
        <f t="shared" si="17"/>
        <v>7.2474881119613102E-2</v>
      </c>
      <c r="V38" s="68">
        <f t="shared" si="18"/>
        <v>6.1600000000000002E-2</v>
      </c>
      <c r="W38" s="75">
        <v>50040</v>
      </c>
      <c r="X38" s="75">
        <f t="shared" si="8"/>
        <v>3082.4639999999999</v>
      </c>
      <c r="Y38" s="75">
        <f t="shared" si="9"/>
        <v>53122.464</v>
      </c>
      <c r="Z38" s="201">
        <v>1815941</v>
      </c>
      <c r="AA38" s="75">
        <f t="shared" si="10"/>
        <v>1974336.4869954837</v>
      </c>
    </row>
    <row r="39" spans="1:27" s="31" customFormat="1" ht="15" customHeight="1" x14ac:dyDescent="0.35">
      <c r="A39" s="35">
        <v>56002</v>
      </c>
      <c r="B39" s="36" t="s">
        <v>94</v>
      </c>
      <c r="C39" s="37">
        <v>0.182</v>
      </c>
      <c r="D39" s="37">
        <v>0.2</v>
      </c>
      <c r="E39" s="101">
        <v>380138592</v>
      </c>
      <c r="F39" s="101">
        <v>452503819</v>
      </c>
      <c r="G39" s="101">
        <f t="shared" si="11"/>
        <v>79842.993772000016</v>
      </c>
      <c r="H39" s="101">
        <v>1042938</v>
      </c>
      <c r="I39" s="33">
        <v>15</v>
      </c>
      <c r="J39" s="33">
        <v>179</v>
      </c>
      <c r="K39" s="102" t="s">
        <v>0</v>
      </c>
      <c r="L39" s="103">
        <f t="shared" si="12"/>
        <v>12</v>
      </c>
      <c r="M39" s="104">
        <f t="shared" si="13"/>
        <v>14.916666666666666</v>
      </c>
      <c r="N39" s="105">
        <v>1248184.784375</v>
      </c>
      <c r="O39" s="58">
        <v>167</v>
      </c>
      <c r="P39" s="58">
        <v>167</v>
      </c>
      <c r="Q39" s="58">
        <v>179</v>
      </c>
      <c r="R39" s="101">
        <f t="shared" si="14"/>
        <v>1168341.790603</v>
      </c>
      <c r="S39" s="101">
        <f t="shared" si="15"/>
        <v>125403.79060299997</v>
      </c>
      <c r="T39" s="101">
        <f t="shared" si="16"/>
        <v>106593.22201254997</v>
      </c>
      <c r="U39" s="106">
        <f t="shared" si="17"/>
        <v>0.12024088738064964</v>
      </c>
      <c r="V39" s="106">
        <f t="shared" si="18"/>
        <v>0.1022</v>
      </c>
      <c r="W39" s="107">
        <v>48607</v>
      </c>
      <c r="X39" s="107">
        <f t="shared" si="8"/>
        <v>4967.6354000000001</v>
      </c>
      <c r="Y39" s="107">
        <f t="shared" si="9"/>
        <v>53574.635399999999</v>
      </c>
      <c r="Z39" s="201">
        <v>1034836</v>
      </c>
      <c r="AA39" s="107">
        <f t="shared" si="10"/>
        <v>1141429.2220125499</v>
      </c>
    </row>
    <row r="40" spans="1:27" s="31" customFormat="1" ht="15" customHeight="1" x14ac:dyDescent="0.35">
      <c r="A40" s="27">
        <v>51001</v>
      </c>
      <c r="B40" s="28" t="s">
        <v>111</v>
      </c>
      <c r="C40" s="29">
        <v>0.3</v>
      </c>
      <c r="D40" s="29">
        <v>0.3</v>
      </c>
      <c r="E40" s="30">
        <v>459290982</v>
      </c>
      <c r="F40" s="30">
        <v>486894381</v>
      </c>
      <c r="G40" s="30">
        <f t="shared" si="11"/>
        <v>141927.80445</v>
      </c>
      <c r="H40" s="30">
        <v>13461077</v>
      </c>
      <c r="I40" s="31">
        <v>5</v>
      </c>
      <c r="J40" s="31">
        <v>2759</v>
      </c>
      <c r="K40" s="51" t="s">
        <v>0</v>
      </c>
      <c r="L40" s="46">
        <f t="shared" si="12"/>
        <v>15</v>
      </c>
      <c r="M40" s="48">
        <f t="shared" si="13"/>
        <v>183.93333333333334</v>
      </c>
      <c r="N40" s="53">
        <v>15082033.602499999</v>
      </c>
      <c r="O40" s="58">
        <v>2655</v>
      </c>
      <c r="P40" s="58">
        <v>2676.15</v>
      </c>
      <c r="Q40" s="58">
        <v>2759</v>
      </c>
      <c r="R40" s="30">
        <f t="shared" si="14"/>
        <v>14940105.798049999</v>
      </c>
      <c r="S40" s="30">
        <f t="shared" si="15"/>
        <v>1479028.7980499994</v>
      </c>
      <c r="T40" s="30">
        <f t="shared" si="16"/>
        <v>1257174.4783424994</v>
      </c>
      <c r="U40" s="68">
        <f t="shared" si="17"/>
        <v>0.10987447720936441</v>
      </c>
      <c r="V40" s="68">
        <f t="shared" si="18"/>
        <v>9.3390000000000001E-2</v>
      </c>
      <c r="W40" s="75">
        <v>61102</v>
      </c>
      <c r="X40" s="75">
        <f t="shared" si="8"/>
        <v>5706.3157799999999</v>
      </c>
      <c r="Y40" s="75">
        <f t="shared" si="9"/>
        <v>66808.315780000004</v>
      </c>
      <c r="Z40" s="201">
        <v>11438250</v>
      </c>
      <c r="AA40" s="75">
        <f t="shared" si="10"/>
        <v>12695424.4783425</v>
      </c>
    </row>
    <row r="41" spans="1:27" s="31" customFormat="1" ht="15" customHeight="1" x14ac:dyDescent="0.35">
      <c r="A41" s="27">
        <v>64002</v>
      </c>
      <c r="B41" s="28" t="s">
        <v>27</v>
      </c>
      <c r="C41" s="29"/>
      <c r="D41" s="29">
        <v>0</v>
      </c>
      <c r="E41" s="30">
        <v>123975096</v>
      </c>
      <c r="F41" s="30">
        <v>146049001</v>
      </c>
      <c r="G41" s="30">
        <f t="shared" si="11"/>
        <v>0</v>
      </c>
      <c r="H41" s="30">
        <v>2032743</v>
      </c>
      <c r="I41" s="31">
        <v>2</v>
      </c>
      <c r="J41" s="31">
        <v>380</v>
      </c>
      <c r="K41" s="51" t="s">
        <v>0</v>
      </c>
      <c r="L41" s="46">
        <f t="shared" si="12"/>
        <v>13.35</v>
      </c>
      <c r="M41" s="48">
        <f t="shared" si="13"/>
        <v>28.464419475655433</v>
      </c>
      <c r="N41" s="53">
        <v>2336017.7584269666</v>
      </c>
      <c r="O41" s="58">
        <v>377</v>
      </c>
      <c r="P41" s="58">
        <v>368</v>
      </c>
      <c r="Q41" s="58">
        <v>380</v>
      </c>
      <c r="R41" s="30">
        <f t="shared" si="14"/>
        <v>2336017.7584269666</v>
      </c>
      <c r="S41" s="30">
        <f t="shared" si="15"/>
        <v>303274.75842696661</v>
      </c>
      <c r="T41" s="30">
        <f t="shared" si="16"/>
        <v>257783.5446629216</v>
      </c>
      <c r="U41" s="68">
        <f t="shared" si="17"/>
        <v>0.1491948359566195</v>
      </c>
      <c r="V41" s="68">
        <f t="shared" si="18"/>
        <v>0.12681999999999999</v>
      </c>
      <c r="W41" s="75">
        <v>58077</v>
      </c>
      <c r="X41" s="75">
        <f t="shared" si="8"/>
        <v>7365.325139999999</v>
      </c>
      <c r="Y41" s="75">
        <f t="shared" si="9"/>
        <v>65442.325140000001</v>
      </c>
      <c r="Z41" s="201">
        <v>1854970</v>
      </c>
      <c r="AA41" s="75">
        <f t="shared" si="10"/>
        <v>2112753.5446629217</v>
      </c>
    </row>
    <row r="42" spans="1:27" s="31" customFormat="1" ht="15" customHeight="1" x14ac:dyDescent="0.35">
      <c r="A42" s="27">
        <v>20001</v>
      </c>
      <c r="B42" s="28" t="s">
        <v>15</v>
      </c>
      <c r="C42" s="29"/>
      <c r="D42" s="29">
        <v>0</v>
      </c>
      <c r="E42" s="30">
        <v>124417861</v>
      </c>
      <c r="F42" s="30">
        <v>152835638</v>
      </c>
      <c r="G42" s="30">
        <f t="shared" si="11"/>
        <v>0</v>
      </c>
      <c r="H42" s="30">
        <v>1906335</v>
      </c>
      <c r="I42" s="31">
        <v>0</v>
      </c>
      <c r="J42" s="31">
        <v>353.02</v>
      </c>
      <c r="K42" s="51" t="s">
        <v>0</v>
      </c>
      <c r="L42" s="46">
        <f t="shared" si="12"/>
        <v>13.147649999999999</v>
      </c>
      <c r="M42" s="48">
        <f t="shared" si="13"/>
        <v>26.850425741482319</v>
      </c>
      <c r="N42" s="53">
        <v>2200664.9213357521</v>
      </c>
      <c r="O42" s="58">
        <v>333</v>
      </c>
      <c r="P42" s="58">
        <v>339</v>
      </c>
      <c r="Q42" s="58">
        <v>353.02</v>
      </c>
      <c r="R42" s="30">
        <f t="shared" si="14"/>
        <v>2200664.9213357521</v>
      </c>
      <c r="S42" s="30">
        <f t="shared" si="15"/>
        <v>294329.92133575212</v>
      </c>
      <c r="T42" s="30">
        <f t="shared" si="16"/>
        <v>250180.43313538929</v>
      </c>
      <c r="U42" s="68">
        <f t="shared" si="17"/>
        <v>0.15439569715488208</v>
      </c>
      <c r="V42" s="68">
        <f t="shared" si="18"/>
        <v>0.13124</v>
      </c>
      <c r="W42" s="75">
        <v>59523</v>
      </c>
      <c r="X42" s="75">
        <f t="shared" si="8"/>
        <v>7811.7985199999994</v>
      </c>
      <c r="Y42" s="75">
        <f t="shared" si="9"/>
        <v>67334.798519999997</v>
      </c>
      <c r="Z42" s="201">
        <v>2678523</v>
      </c>
      <c r="AA42" s="75">
        <f t="shared" si="10"/>
        <v>2928703.4331353894</v>
      </c>
    </row>
    <row r="43" spans="1:27" s="31" customFormat="1" ht="15" customHeight="1" x14ac:dyDescent="0.35">
      <c r="A43" s="35">
        <v>23001</v>
      </c>
      <c r="B43" s="36" t="s">
        <v>143</v>
      </c>
      <c r="C43" s="29">
        <v>0.3</v>
      </c>
      <c r="D43" s="29">
        <v>0.3</v>
      </c>
      <c r="E43" s="30">
        <v>118998238</v>
      </c>
      <c r="F43" s="30">
        <v>126787679</v>
      </c>
      <c r="G43" s="30">
        <f t="shared" si="11"/>
        <v>36867.887549999999</v>
      </c>
      <c r="H43" s="30">
        <v>915888</v>
      </c>
      <c r="I43" s="31">
        <v>0</v>
      </c>
      <c r="J43" s="31">
        <v>150</v>
      </c>
      <c r="K43" s="51" t="s">
        <v>0</v>
      </c>
      <c r="L43" s="46">
        <f t="shared" si="12"/>
        <v>12</v>
      </c>
      <c r="M43" s="48">
        <f t="shared" si="13"/>
        <v>12.5</v>
      </c>
      <c r="N43" s="53">
        <v>1024501.875</v>
      </c>
      <c r="O43" s="58">
        <v>164</v>
      </c>
      <c r="P43" s="58">
        <v>156</v>
      </c>
      <c r="Q43" s="58">
        <v>150</v>
      </c>
      <c r="R43" s="30">
        <f t="shared" si="14"/>
        <v>987633.98745000002</v>
      </c>
      <c r="S43" s="30">
        <f t="shared" si="15"/>
        <v>71745.987450000015</v>
      </c>
      <c r="T43" s="30">
        <f t="shared" si="16"/>
        <v>60984.089332500014</v>
      </c>
      <c r="U43" s="68">
        <f t="shared" si="17"/>
        <v>7.8334891875425833E-2</v>
      </c>
      <c r="V43" s="68">
        <f t="shared" si="18"/>
        <v>6.658E-2</v>
      </c>
      <c r="W43" s="75">
        <v>47245</v>
      </c>
      <c r="X43" s="75">
        <f t="shared" si="8"/>
        <v>3145.5720999999999</v>
      </c>
      <c r="Y43" s="75">
        <f t="shared" si="9"/>
        <v>50390.572099999998</v>
      </c>
      <c r="Z43" s="201">
        <v>890560</v>
      </c>
      <c r="AA43" s="75">
        <f t="shared" si="10"/>
        <v>951544.08933250001</v>
      </c>
    </row>
    <row r="44" spans="1:27" s="31" customFormat="1" ht="15" customHeight="1" x14ac:dyDescent="0.35">
      <c r="A44" s="27">
        <v>22005</v>
      </c>
      <c r="B44" s="28" t="s">
        <v>101</v>
      </c>
      <c r="C44" s="29">
        <v>0.13500000000000001</v>
      </c>
      <c r="D44" s="29">
        <v>0.122</v>
      </c>
      <c r="E44" s="30">
        <v>338695919</v>
      </c>
      <c r="F44" s="30">
        <v>411185288</v>
      </c>
      <c r="G44" s="30">
        <f t="shared" si="11"/>
        <v>47944.277100500003</v>
      </c>
      <c r="H44" s="30">
        <v>755608</v>
      </c>
      <c r="I44" s="31">
        <v>0</v>
      </c>
      <c r="J44" s="31">
        <v>132</v>
      </c>
      <c r="K44" s="51" t="s">
        <v>0</v>
      </c>
      <c r="L44" s="46">
        <f t="shared" si="12"/>
        <v>12</v>
      </c>
      <c r="M44" s="48">
        <f t="shared" si="13"/>
        <v>11</v>
      </c>
      <c r="N44" s="53">
        <v>901561.65</v>
      </c>
      <c r="O44" s="58">
        <v>133</v>
      </c>
      <c r="P44" s="58">
        <v>130</v>
      </c>
      <c r="Q44" s="58">
        <v>132</v>
      </c>
      <c r="R44" s="30">
        <f t="shared" si="14"/>
        <v>853617.37289950007</v>
      </c>
      <c r="S44" s="30">
        <f t="shared" si="15"/>
        <v>98009.372899500071</v>
      </c>
      <c r="T44" s="30">
        <f t="shared" si="16"/>
        <v>83307.966964575055</v>
      </c>
      <c r="U44" s="68">
        <f t="shared" si="17"/>
        <v>0.1297092843107803</v>
      </c>
      <c r="V44" s="68">
        <f t="shared" si="18"/>
        <v>0.11025</v>
      </c>
      <c r="W44" s="75">
        <v>49742</v>
      </c>
      <c r="X44" s="75">
        <f t="shared" si="8"/>
        <v>5484.0555000000004</v>
      </c>
      <c r="Y44" s="75">
        <f t="shared" si="9"/>
        <v>55226.055500000002</v>
      </c>
      <c r="Z44" s="201">
        <v>721263</v>
      </c>
      <c r="AA44" s="75">
        <f t="shared" si="10"/>
        <v>804570.966964575</v>
      </c>
    </row>
    <row r="45" spans="1:27" s="33" customFormat="1" ht="15" customHeight="1" x14ac:dyDescent="0.4">
      <c r="A45" s="35">
        <v>16002</v>
      </c>
      <c r="B45" s="36" t="s">
        <v>105</v>
      </c>
      <c r="C45" s="37"/>
      <c r="D45" s="37">
        <v>0</v>
      </c>
      <c r="E45" s="101">
        <v>37005767</v>
      </c>
      <c r="F45" s="101">
        <v>40496938</v>
      </c>
      <c r="G45" s="101">
        <f t="shared" si="11"/>
        <v>0</v>
      </c>
      <c r="H45" s="101">
        <v>51519</v>
      </c>
      <c r="I45" s="33">
        <v>0</v>
      </c>
      <c r="J45" s="33">
        <v>7</v>
      </c>
      <c r="K45" s="202"/>
      <c r="L45" s="103">
        <f t="shared" si="12"/>
        <v>12</v>
      </c>
      <c r="M45" s="104">
        <f t="shared" si="13"/>
        <v>0.58333333333333337</v>
      </c>
      <c r="N45" s="105">
        <v>47810.087500000001</v>
      </c>
      <c r="O45" s="58">
        <v>12</v>
      </c>
      <c r="P45" s="58">
        <v>6</v>
      </c>
      <c r="Q45" s="58">
        <v>7</v>
      </c>
      <c r="R45" s="101">
        <f t="shared" si="14"/>
        <v>47810.087500000001</v>
      </c>
      <c r="S45" s="101">
        <f t="shared" si="15"/>
        <v>-3708.9124999999985</v>
      </c>
      <c r="T45" s="101">
        <f t="shared" si="16"/>
        <v>-3152.5756249999986</v>
      </c>
      <c r="U45" s="106">
        <f t="shared" si="17"/>
        <v>-7.1991158601680899E-2</v>
      </c>
      <c r="V45" s="106">
        <f t="shared" si="18"/>
        <v>-6.1190000000000001E-2</v>
      </c>
      <c r="W45" s="107">
        <v>38859</v>
      </c>
      <c r="X45" s="107">
        <v>0</v>
      </c>
      <c r="Y45" s="107" t="s">
        <v>388</v>
      </c>
      <c r="Z45" s="187">
        <v>81604</v>
      </c>
      <c r="AA45" s="107" t="s">
        <v>388</v>
      </c>
    </row>
    <row r="46" spans="1:27" s="31" customFormat="1" ht="15" customHeight="1" x14ac:dyDescent="0.35">
      <c r="A46" s="27">
        <v>61007</v>
      </c>
      <c r="B46" s="28" t="s">
        <v>46</v>
      </c>
      <c r="C46" s="29">
        <v>0.3</v>
      </c>
      <c r="D46" s="29">
        <v>0.3</v>
      </c>
      <c r="E46" s="30">
        <v>468418008</v>
      </c>
      <c r="F46" s="30">
        <v>512278710</v>
      </c>
      <c r="G46" s="30">
        <f t="shared" si="11"/>
        <v>147104.50769999999</v>
      </c>
      <c r="H46" s="30">
        <v>3402418</v>
      </c>
      <c r="I46" s="31">
        <v>3</v>
      </c>
      <c r="J46" s="31">
        <v>686</v>
      </c>
      <c r="K46" s="51" t="s">
        <v>0</v>
      </c>
      <c r="L46" s="46">
        <f t="shared" si="12"/>
        <v>15</v>
      </c>
      <c r="M46" s="48">
        <f t="shared" si="13"/>
        <v>45.733333333333334</v>
      </c>
      <c r="N46" s="53">
        <v>3752408.8675000002</v>
      </c>
      <c r="O46" s="58">
        <v>688.86</v>
      </c>
      <c r="P46" s="58">
        <v>705</v>
      </c>
      <c r="Q46" s="58">
        <v>686</v>
      </c>
      <c r="R46" s="30">
        <f t="shared" si="14"/>
        <v>3605304.3598000002</v>
      </c>
      <c r="S46" s="30">
        <f t="shared" si="15"/>
        <v>202886.35980000021</v>
      </c>
      <c r="T46" s="30">
        <f t="shared" si="16"/>
        <v>172453.40583000018</v>
      </c>
      <c r="U46" s="68">
        <f t="shared" si="17"/>
        <v>5.9630051275298981E-2</v>
      </c>
      <c r="V46" s="68">
        <f t="shared" si="18"/>
        <v>5.0689999999999999E-2</v>
      </c>
      <c r="W46" s="75">
        <v>50714</v>
      </c>
      <c r="X46" s="75">
        <f t="shared" ref="X46:X59" si="19">V46*W46</f>
        <v>2570.6926600000002</v>
      </c>
      <c r="Y46" s="75">
        <f t="shared" ref="Y46:Y59" si="20">X46+W46</f>
        <v>53284.692660000001</v>
      </c>
      <c r="Z46" s="201">
        <v>2338935</v>
      </c>
      <c r="AA46" s="75">
        <f t="shared" ref="AA46:AA59" si="21">Z46+T46</f>
        <v>2511388.4058300001</v>
      </c>
    </row>
    <row r="47" spans="1:27" s="31" customFormat="1" ht="15" customHeight="1" x14ac:dyDescent="0.35">
      <c r="A47" s="27">
        <v>5003</v>
      </c>
      <c r="B47" s="28" t="s">
        <v>147</v>
      </c>
      <c r="C47" s="29">
        <v>0.27900000000000003</v>
      </c>
      <c r="D47" s="29">
        <v>0.3</v>
      </c>
      <c r="E47" s="30">
        <v>283780385</v>
      </c>
      <c r="F47" s="30">
        <v>341843041</v>
      </c>
      <c r="G47" s="30">
        <f t="shared" si="11"/>
        <v>90863.819857499999</v>
      </c>
      <c r="H47" s="30">
        <v>1577201</v>
      </c>
      <c r="I47" s="31">
        <v>22</v>
      </c>
      <c r="J47" s="31">
        <v>279</v>
      </c>
      <c r="K47" s="51" t="s">
        <v>0</v>
      </c>
      <c r="L47" s="46">
        <f t="shared" si="12"/>
        <v>12.592499999999999</v>
      </c>
      <c r="M47" s="48">
        <f t="shared" si="13"/>
        <v>22.156045265038713</v>
      </c>
      <c r="N47" s="53">
        <v>1851710.3573555688</v>
      </c>
      <c r="O47" s="58">
        <v>260</v>
      </c>
      <c r="P47" s="58">
        <v>267</v>
      </c>
      <c r="Q47" s="58">
        <v>279</v>
      </c>
      <c r="R47" s="30">
        <f t="shared" si="14"/>
        <v>1760846.5374980688</v>
      </c>
      <c r="S47" s="30">
        <f t="shared" si="15"/>
        <v>183645.53749806876</v>
      </c>
      <c r="T47" s="30">
        <f t="shared" si="16"/>
        <v>156098.70687335843</v>
      </c>
      <c r="U47" s="68">
        <f t="shared" si="17"/>
        <v>0.11643762430918365</v>
      </c>
      <c r="V47" s="68">
        <f t="shared" si="18"/>
        <v>9.8970000000000002E-2</v>
      </c>
      <c r="W47" s="75">
        <v>51043</v>
      </c>
      <c r="X47" s="75">
        <f t="shared" si="19"/>
        <v>5051.7257099999997</v>
      </c>
      <c r="Y47" s="75">
        <f t="shared" si="20"/>
        <v>56094.725709999999</v>
      </c>
      <c r="Z47" s="201">
        <v>1416446</v>
      </c>
      <c r="AA47" s="75">
        <f t="shared" si="21"/>
        <v>1572544.7068733585</v>
      </c>
    </row>
    <row r="48" spans="1:27" s="33" customFormat="1" ht="15" customHeight="1" x14ac:dyDescent="0.35">
      <c r="A48" s="27">
        <v>28002</v>
      </c>
      <c r="B48" s="28" t="s">
        <v>69</v>
      </c>
      <c r="C48" s="29">
        <v>0.27400000000000002</v>
      </c>
      <c r="D48" s="29">
        <v>0.3</v>
      </c>
      <c r="E48" s="30">
        <v>261297337</v>
      </c>
      <c r="F48" s="30">
        <v>289271354</v>
      </c>
      <c r="G48" s="30">
        <f t="shared" si="11"/>
        <v>79188.438268999991</v>
      </c>
      <c r="H48" s="30">
        <v>1428569</v>
      </c>
      <c r="I48" s="31">
        <v>3</v>
      </c>
      <c r="J48" s="31">
        <v>245</v>
      </c>
      <c r="K48" s="51" t="s">
        <v>0</v>
      </c>
      <c r="L48" s="46">
        <f t="shared" si="12"/>
        <v>12.3375</v>
      </c>
      <c r="M48" s="48">
        <f t="shared" si="13"/>
        <v>19.858156028368793</v>
      </c>
      <c r="N48" s="53">
        <v>1632559.8267477206</v>
      </c>
      <c r="O48" s="58">
        <v>254</v>
      </c>
      <c r="P48" s="58">
        <v>254</v>
      </c>
      <c r="Q48" s="58">
        <v>245</v>
      </c>
      <c r="R48" s="30">
        <f t="shared" si="14"/>
        <v>1553371.3884787206</v>
      </c>
      <c r="S48" s="30">
        <f t="shared" si="15"/>
        <v>124802.38847872056</v>
      </c>
      <c r="T48" s="30">
        <f t="shared" si="16"/>
        <v>106082.03020691247</v>
      </c>
      <c r="U48" s="68">
        <f t="shared" si="17"/>
        <v>8.7361820450199162E-2</v>
      </c>
      <c r="V48" s="68">
        <f t="shared" si="18"/>
        <v>7.4260000000000007E-2</v>
      </c>
      <c r="W48" s="75">
        <v>51892</v>
      </c>
      <c r="X48" s="75">
        <f t="shared" si="19"/>
        <v>3853.4999200000002</v>
      </c>
      <c r="Y48" s="75">
        <f t="shared" si="20"/>
        <v>55745.499920000002</v>
      </c>
      <c r="Z48" s="201">
        <v>1109446</v>
      </c>
      <c r="AA48" s="75">
        <f t="shared" si="21"/>
        <v>1215528.0302069124</v>
      </c>
    </row>
    <row r="49" spans="1:27" s="31" customFormat="1" ht="15" customHeight="1" x14ac:dyDescent="0.35">
      <c r="A49" s="27">
        <v>17001</v>
      </c>
      <c r="B49" s="28" t="s">
        <v>39</v>
      </c>
      <c r="C49" s="29">
        <v>0.27</v>
      </c>
      <c r="D49" s="29">
        <v>0.3</v>
      </c>
      <c r="E49" s="30">
        <v>123640121</v>
      </c>
      <c r="F49" s="30">
        <v>137919483</v>
      </c>
      <c r="G49" s="30">
        <f t="shared" si="11"/>
        <v>37379.338785</v>
      </c>
      <c r="H49" s="30">
        <v>1369378</v>
      </c>
      <c r="I49" s="31">
        <v>0</v>
      </c>
      <c r="J49" s="31">
        <v>239</v>
      </c>
      <c r="K49" s="51" t="s">
        <v>0</v>
      </c>
      <c r="L49" s="46">
        <f t="shared" si="12"/>
        <v>12.2925</v>
      </c>
      <c r="M49" s="48">
        <f t="shared" si="13"/>
        <v>19.442749644091926</v>
      </c>
      <c r="N49" s="53">
        <v>1593530.6772422208</v>
      </c>
      <c r="O49" s="58">
        <v>245.6</v>
      </c>
      <c r="P49" s="58">
        <v>240.6</v>
      </c>
      <c r="Q49" s="58">
        <v>239</v>
      </c>
      <c r="R49" s="30">
        <f t="shared" si="14"/>
        <v>1556151.3384572209</v>
      </c>
      <c r="S49" s="30">
        <f t="shared" si="15"/>
        <v>186773.33845722093</v>
      </c>
      <c r="T49" s="30">
        <f t="shared" si="16"/>
        <v>158757.33768863778</v>
      </c>
      <c r="U49" s="68">
        <f t="shared" si="17"/>
        <v>0.13639282831856575</v>
      </c>
      <c r="V49" s="68">
        <f t="shared" si="18"/>
        <v>0.11593000000000001</v>
      </c>
      <c r="W49" s="75">
        <v>46299</v>
      </c>
      <c r="X49" s="75">
        <f t="shared" si="19"/>
        <v>5367.4430700000003</v>
      </c>
      <c r="Y49" s="75">
        <f t="shared" si="20"/>
        <v>51666.443070000001</v>
      </c>
      <c r="Z49" s="201">
        <v>894498</v>
      </c>
      <c r="AA49" s="75">
        <f t="shared" si="21"/>
        <v>1053255.3376886379</v>
      </c>
    </row>
    <row r="50" spans="1:27" s="31" customFormat="1" ht="15" customHeight="1" x14ac:dyDescent="0.35">
      <c r="A50" s="27">
        <v>44001</v>
      </c>
      <c r="B50" s="28" t="s">
        <v>97</v>
      </c>
      <c r="C50" s="29">
        <v>0.15</v>
      </c>
      <c r="D50" s="29">
        <v>0.18</v>
      </c>
      <c r="E50" s="30">
        <v>320312754</v>
      </c>
      <c r="F50" s="30">
        <v>367323970</v>
      </c>
      <c r="G50" s="30">
        <f t="shared" si="11"/>
        <v>57082.613849999994</v>
      </c>
      <c r="H50" s="30">
        <v>789953</v>
      </c>
      <c r="I50" s="31">
        <v>0</v>
      </c>
      <c r="J50" s="31">
        <v>138</v>
      </c>
      <c r="K50" s="51" t="s">
        <v>0</v>
      </c>
      <c r="L50" s="46">
        <f t="shared" si="12"/>
        <v>12</v>
      </c>
      <c r="M50" s="48">
        <f t="shared" si="13"/>
        <v>11.5</v>
      </c>
      <c r="N50" s="53">
        <v>942541.72499999998</v>
      </c>
      <c r="O50" s="58">
        <v>140</v>
      </c>
      <c r="P50" s="58">
        <v>135</v>
      </c>
      <c r="Q50" s="58">
        <v>138</v>
      </c>
      <c r="R50" s="30">
        <f t="shared" si="14"/>
        <v>885459.11115000001</v>
      </c>
      <c r="S50" s="30">
        <f t="shared" si="15"/>
        <v>95506.111150000012</v>
      </c>
      <c r="T50" s="30">
        <f t="shared" si="16"/>
        <v>81180.194477500001</v>
      </c>
      <c r="U50" s="68">
        <f t="shared" si="17"/>
        <v>0.12090100442684566</v>
      </c>
      <c r="V50" s="68">
        <f t="shared" si="18"/>
        <v>0.10277</v>
      </c>
      <c r="W50" s="75">
        <v>49938</v>
      </c>
      <c r="X50" s="75">
        <f t="shared" si="19"/>
        <v>5132.1282600000004</v>
      </c>
      <c r="Y50" s="75">
        <f t="shared" si="20"/>
        <v>55070.128259999998</v>
      </c>
      <c r="Z50" s="201">
        <v>934841</v>
      </c>
      <c r="AA50" s="75">
        <f t="shared" si="21"/>
        <v>1016021.1944775</v>
      </c>
    </row>
    <row r="51" spans="1:27" s="31" customFormat="1" ht="15" customHeight="1" x14ac:dyDescent="0.35">
      <c r="A51" s="27">
        <v>46002</v>
      </c>
      <c r="B51" s="28" t="s">
        <v>124</v>
      </c>
      <c r="C51" s="29">
        <v>0.27300000000000002</v>
      </c>
      <c r="D51" s="29">
        <v>0.3</v>
      </c>
      <c r="E51" s="30">
        <v>96597473</v>
      </c>
      <c r="F51" s="30">
        <v>113791122</v>
      </c>
      <c r="G51" s="30">
        <f t="shared" si="11"/>
        <v>30254.223364500001</v>
      </c>
      <c r="H51" s="30">
        <v>1099066</v>
      </c>
      <c r="I51" s="31">
        <v>0</v>
      </c>
      <c r="J51" s="31">
        <v>185</v>
      </c>
      <c r="K51" s="51" t="s">
        <v>0</v>
      </c>
      <c r="L51" s="46">
        <f t="shared" si="12"/>
        <v>12</v>
      </c>
      <c r="M51" s="48">
        <f t="shared" si="13"/>
        <v>15.416666666666666</v>
      </c>
      <c r="N51" s="53">
        <v>1263552.3125</v>
      </c>
      <c r="O51" s="58">
        <v>188</v>
      </c>
      <c r="P51" s="58">
        <v>196</v>
      </c>
      <c r="Q51" s="58">
        <v>185</v>
      </c>
      <c r="R51" s="30">
        <f t="shared" si="14"/>
        <v>1233298.0891354999</v>
      </c>
      <c r="S51" s="30">
        <f t="shared" si="15"/>
        <v>134232.0891354999</v>
      </c>
      <c r="T51" s="30">
        <f t="shared" si="16"/>
        <v>114097.27576517491</v>
      </c>
      <c r="U51" s="68">
        <f t="shared" si="17"/>
        <v>0.12213287385425434</v>
      </c>
      <c r="V51" s="68">
        <f t="shared" si="18"/>
        <v>0.10381</v>
      </c>
      <c r="W51" s="75">
        <v>39541</v>
      </c>
      <c r="X51" s="75">
        <f t="shared" si="19"/>
        <v>4104.7512100000004</v>
      </c>
      <c r="Y51" s="75">
        <f t="shared" si="20"/>
        <v>43645.751210000002</v>
      </c>
      <c r="Z51" s="201">
        <v>680902</v>
      </c>
      <c r="AA51" s="75">
        <f t="shared" si="21"/>
        <v>794999.27576517488</v>
      </c>
    </row>
    <row r="52" spans="1:27" s="31" customFormat="1" ht="15" customHeight="1" x14ac:dyDescent="0.35">
      <c r="A52" s="32">
        <v>24004</v>
      </c>
      <c r="B52" s="28" t="s">
        <v>150</v>
      </c>
      <c r="C52" s="29">
        <v>0.17899999999999999</v>
      </c>
      <c r="D52" s="29">
        <v>0.16900000000000001</v>
      </c>
      <c r="E52" s="30">
        <v>622418524</v>
      </c>
      <c r="F52" s="30">
        <v>766183682</v>
      </c>
      <c r="G52" s="30">
        <f t="shared" si="11"/>
        <v>120448.97902699999</v>
      </c>
      <c r="H52" s="30">
        <v>1724108</v>
      </c>
      <c r="I52" s="31">
        <v>8</v>
      </c>
      <c r="J52" s="31">
        <v>302</v>
      </c>
      <c r="K52" s="51" t="s">
        <v>0</v>
      </c>
      <c r="L52" s="46">
        <f t="shared" si="12"/>
        <v>12.765000000000001</v>
      </c>
      <c r="M52" s="48">
        <f t="shared" si="13"/>
        <v>23.658441049745395</v>
      </c>
      <c r="N52" s="53">
        <v>1951890.7638072853</v>
      </c>
      <c r="O52" s="58">
        <v>311</v>
      </c>
      <c r="P52" s="58">
        <v>314</v>
      </c>
      <c r="Q52" s="58">
        <v>302</v>
      </c>
      <c r="R52" s="30">
        <f t="shared" si="14"/>
        <v>1831441.7847802853</v>
      </c>
      <c r="S52" s="30">
        <f t="shared" si="15"/>
        <v>107333.78478028532</v>
      </c>
      <c r="T52" s="30">
        <f t="shared" si="16"/>
        <v>91233.717063242526</v>
      </c>
      <c r="U52" s="68">
        <f t="shared" si="17"/>
        <v>6.225467591373935E-2</v>
      </c>
      <c r="V52" s="68">
        <f t="shared" si="18"/>
        <v>5.2920000000000002E-2</v>
      </c>
      <c r="W52" s="75">
        <v>49007</v>
      </c>
      <c r="X52" s="75">
        <f t="shared" si="19"/>
        <v>2593.4504400000001</v>
      </c>
      <c r="Y52" s="75">
        <f t="shared" si="20"/>
        <v>51600.450440000001</v>
      </c>
      <c r="Z52" s="201">
        <v>1324649</v>
      </c>
      <c r="AA52" s="75">
        <f t="shared" si="21"/>
        <v>1415882.7170632426</v>
      </c>
    </row>
    <row r="53" spans="1:27" s="31" customFormat="1" ht="15" customHeight="1" x14ac:dyDescent="0.35">
      <c r="A53" s="27">
        <v>50003</v>
      </c>
      <c r="B53" s="28" t="s">
        <v>50</v>
      </c>
      <c r="C53" s="29">
        <v>0.26700000000000002</v>
      </c>
      <c r="D53" s="29">
        <v>0.3</v>
      </c>
      <c r="E53" s="30">
        <v>424486035</v>
      </c>
      <c r="F53" s="30">
        <v>472500358</v>
      </c>
      <c r="G53" s="30">
        <f t="shared" si="11"/>
        <v>127543.9393725</v>
      </c>
      <c r="H53" s="30">
        <v>3287911</v>
      </c>
      <c r="I53" s="31">
        <v>18</v>
      </c>
      <c r="J53" s="31">
        <v>669.7</v>
      </c>
      <c r="K53" s="51" t="s">
        <v>0</v>
      </c>
      <c r="L53" s="46">
        <f t="shared" si="12"/>
        <v>15</v>
      </c>
      <c r="M53" s="48">
        <f t="shared" si="13"/>
        <v>44.646666666666668</v>
      </c>
      <c r="N53" s="53">
        <v>3683835.5419999994</v>
      </c>
      <c r="O53" s="58">
        <v>639.70000000000005</v>
      </c>
      <c r="P53" s="58">
        <v>656.84</v>
      </c>
      <c r="Q53" s="58">
        <v>669.7</v>
      </c>
      <c r="R53" s="30">
        <f t="shared" si="14"/>
        <v>3556291.6026274995</v>
      </c>
      <c r="S53" s="30">
        <f t="shared" si="15"/>
        <v>268380.60262749949</v>
      </c>
      <c r="T53" s="30">
        <f t="shared" si="16"/>
        <v>228123.51223337455</v>
      </c>
      <c r="U53" s="68">
        <f t="shared" si="17"/>
        <v>8.1626480348008054E-2</v>
      </c>
      <c r="V53" s="68">
        <f t="shared" si="18"/>
        <v>6.9379999999999997E-2</v>
      </c>
      <c r="W53" s="75">
        <v>42982</v>
      </c>
      <c r="X53" s="75">
        <f t="shared" si="19"/>
        <v>2982.0911599999999</v>
      </c>
      <c r="Y53" s="75">
        <f t="shared" si="20"/>
        <v>45964.091159999996</v>
      </c>
      <c r="Z53" s="201">
        <v>2374752</v>
      </c>
      <c r="AA53" s="75">
        <f t="shared" si="21"/>
        <v>2602875.5122333746</v>
      </c>
    </row>
    <row r="54" spans="1:27" s="31" customFormat="1" ht="15" customHeight="1" x14ac:dyDescent="0.35">
      <c r="A54" s="35">
        <v>14001</v>
      </c>
      <c r="B54" s="36" t="s">
        <v>133</v>
      </c>
      <c r="C54" s="37">
        <v>0.3</v>
      </c>
      <c r="D54" s="37">
        <v>0.3</v>
      </c>
      <c r="E54" s="101">
        <v>117305706</v>
      </c>
      <c r="F54" s="101">
        <v>135390865</v>
      </c>
      <c r="G54" s="101">
        <f t="shared" si="11"/>
        <v>37904.485649999995</v>
      </c>
      <c r="H54" s="101">
        <v>1338080</v>
      </c>
      <c r="I54" s="33">
        <v>0</v>
      </c>
      <c r="J54" s="33">
        <v>237</v>
      </c>
      <c r="K54" s="102" t="s">
        <v>0</v>
      </c>
      <c r="L54" s="103">
        <f t="shared" si="12"/>
        <v>12.2775</v>
      </c>
      <c r="M54" s="104">
        <f t="shared" si="13"/>
        <v>19.303604153940135</v>
      </c>
      <c r="N54" s="105">
        <v>1582126.2919975566</v>
      </c>
      <c r="O54" s="58">
        <v>207</v>
      </c>
      <c r="P54" s="58">
        <v>226</v>
      </c>
      <c r="Q54" s="58">
        <v>237</v>
      </c>
      <c r="R54" s="101">
        <f t="shared" si="14"/>
        <v>1544221.8063475566</v>
      </c>
      <c r="S54" s="101">
        <f t="shared" si="15"/>
        <v>206141.80634755665</v>
      </c>
      <c r="T54" s="101">
        <f t="shared" si="16"/>
        <v>175220.53539542315</v>
      </c>
      <c r="U54" s="106">
        <f t="shared" si="17"/>
        <v>0.15405790860603003</v>
      </c>
      <c r="V54" s="106">
        <f t="shared" si="18"/>
        <v>0.13095000000000001</v>
      </c>
      <c r="W54" s="107">
        <v>49391</v>
      </c>
      <c r="X54" s="107">
        <f t="shared" si="19"/>
        <v>6467.7514500000007</v>
      </c>
      <c r="Y54" s="107">
        <f t="shared" si="20"/>
        <v>55858.751450000003</v>
      </c>
      <c r="Z54" s="201">
        <v>911756</v>
      </c>
      <c r="AA54" s="107">
        <f t="shared" si="21"/>
        <v>1086976.5353954232</v>
      </c>
    </row>
    <row r="55" spans="1:27" s="31" customFormat="1" ht="15" customHeight="1" x14ac:dyDescent="0.35">
      <c r="A55" s="27">
        <v>6002</v>
      </c>
      <c r="B55" s="28" t="s">
        <v>99</v>
      </c>
      <c r="C55" s="29">
        <v>0.23899999999999999</v>
      </c>
      <c r="D55" s="29">
        <v>0.3</v>
      </c>
      <c r="E55" s="30">
        <v>213384471</v>
      </c>
      <c r="F55" s="30">
        <v>251387203</v>
      </c>
      <c r="G55" s="30">
        <f t="shared" si="11"/>
        <v>63207.524734499988</v>
      </c>
      <c r="H55" s="30">
        <v>976852</v>
      </c>
      <c r="I55" s="31">
        <v>0</v>
      </c>
      <c r="J55" s="31">
        <v>158.30000000000001</v>
      </c>
      <c r="K55" s="51" t="s">
        <v>0</v>
      </c>
      <c r="L55" s="46">
        <f t="shared" si="12"/>
        <v>12</v>
      </c>
      <c r="M55" s="48">
        <f t="shared" si="13"/>
        <v>13.191666666666668</v>
      </c>
      <c r="N55" s="53">
        <v>1081190.9787500002</v>
      </c>
      <c r="O55" s="58">
        <v>174</v>
      </c>
      <c r="P55" s="58">
        <v>167.3</v>
      </c>
      <c r="Q55" s="58">
        <v>158.30000000000001</v>
      </c>
      <c r="R55" s="30">
        <f t="shared" si="14"/>
        <v>1017983.4540155003</v>
      </c>
      <c r="S55" s="30">
        <f t="shared" si="15"/>
        <v>41131.454015500261</v>
      </c>
      <c r="T55" s="30">
        <f t="shared" si="16"/>
        <v>34961.735913175224</v>
      </c>
      <c r="U55" s="68">
        <f t="shared" si="17"/>
        <v>4.2106126634843623E-2</v>
      </c>
      <c r="V55" s="68">
        <f t="shared" si="18"/>
        <v>3.5790000000000002E-2</v>
      </c>
      <c r="W55" s="75">
        <v>47778</v>
      </c>
      <c r="X55" s="75">
        <f t="shared" si="19"/>
        <v>1709.9746200000002</v>
      </c>
      <c r="Y55" s="75">
        <f t="shared" si="20"/>
        <v>49487.974620000001</v>
      </c>
      <c r="Z55" s="201">
        <v>805542</v>
      </c>
      <c r="AA55" s="75">
        <f t="shared" si="21"/>
        <v>840503.73591317527</v>
      </c>
    </row>
    <row r="56" spans="1:27" s="31" customFormat="1" ht="15" customHeight="1" x14ac:dyDescent="0.35">
      <c r="A56" s="27">
        <v>33001</v>
      </c>
      <c r="B56" s="28" t="s">
        <v>92</v>
      </c>
      <c r="C56" s="29">
        <v>0.27</v>
      </c>
      <c r="D56" s="29">
        <v>0.3</v>
      </c>
      <c r="E56" s="30">
        <v>340644196</v>
      </c>
      <c r="F56" s="30">
        <v>386312346</v>
      </c>
      <c r="G56" s="30">
        <f t="shared" si="11"/>
        <v>103933.81836</v>
      </c>
      <c r="H56" s="30">
        <v>1805229</v>
      </c>
      <c r="I56" s="31">
        <v>25</v>
      </c>
      <c r="J56" s="31">
        <v>318.02</v>
      </c>
      <c r="K56" s="51" t="s">
        <v>0</v>
      </c>
      <c r="L56" s="46">
        <f t="shared" si="12"/>
        <v>12.885149999999999</v>
      </c>
      <c r="M56" s="48">
        <f t="shared" si="13"/>
        <v>24.681125171224238</v>
      </c>
      <c r="N56" s="53">
        <v>2062623.8608398042</v>
      </c>
      <c r="O56" s="58">
        <v>339.1</v>
      </c>
      <c r="P56" s="58">
        <v>311.08</v>
      </c>
      <c r="Q56" s="58">
        <v>318.02</v>
      </c>
      <c r="R56" s="30">
        <f t="shared" si="14"/>
        <v>1958690.0424798043</v>
      </c>
      <c r="S56" s="30">
        <f t="shared" si="15"/>
        <v>153461.04247980425</v>
      </c>
      <c r="T56" s="30">
        <f t="shared" si="16"/>
        <v>130441.8861078336</v>
      </c>
      <c r="U56" s="68">
        <f t="shared" si="17"/>
        <v>8.5009183034287755E-2</v>
      </c>
      <c r="V56" s="68">
        <f t="shared" si="18"/>
        <v>7.2260000000000005E-2</v>
      </c>
      <c r="W56" s="75">
        <v>53923</v>
      </c>
      <c r="X56" s="75">
        <f t="shared" si="19"/>
        <v>3896.4759800000002</v>
      </c>
      <c r="Y56" s="75">
        <f t="shared" si="20"/>
        <v>57819.475980000003</v>
      </c>
      <c r="Z56" s="201">
        <v>1416012</v>
      </c>
      <c r="AA56" s="75">
        <f t="shared" si="21"/>
        <v>1546453.8861078336</v>
      </c>
    </row>
    <row r="57" spans="1:27" s="33" customFormat="1" ht="15" customHeight="1" x14ac:dyDescent="0.35">
      <c r="A57" s="35">
        <v>49004</v>
      </c>
      <c r="B57" s="36" t="s">
        <v>126</v>
      </c>
      <c r="C57" s="37">
        <v>0.3</v>
      </c>
      <c r="D57" s="37">
        <v>0.3</v>
      </c>
      <c r="E57" s="101">
        <v>251987750</v>
      </c>
      <c r="F57" s="101">
        <v>274262063</v>
      </c>
      <c r="G57" s="101">
        <f t="shared" si="11"/>
        <v>78937.471949999992</v>
      </c>
      <c r="H57" s="101">
        <v>2481361</v>
      </c>
      <c r="I57" s="33">
        <v>0</v>
      </c>
      <c r="J57" s="33">
        <v>474</v>
      </c>
      <c r="K57" s="102" t="s">
        <v>0</v>
      </c>
      <c r="L57" s="103">
        <f t="shared" si="12"/>
        <v>14.055</v>
      </c>
      <c r="M57" s="104">
        <f t="shared" si="13"/>
        <v>33.724653148345787</v>
      </c>
      <c r="N57" s="105">
        <v>2764077.6307363929</v>
      </c>
      <c r="O57" s="58">
        <v>494</v>
      </c>
      <c r="P57" s="58">
        <v>475</v>
      </c>
      <c r="Q57" s="58">
        <v>474</v>
      </c>
      <c r="R57" s="101">
        <f t="shared" si="14"/>
        <v>2685140.1587863928</v>
      </c>
      <c r="S57" s="101">
        <f t="shared" si="15"/>
        <v>203779.15878639277</v>
      </c>
      <c r="T57" s="101">
        <f t="shared" si="16"/>
        <v>173212.28496843384</v>
      </c>
      <c r="U57" s="106">
        <f t="shared" si="17"/>
        <v>8.2123946812411724E-2</v>
      </c>
      <c r="V57" s="106">
        <f t="shared" si="18"/>
        <v>6.9809999999999997E-2</v>
      </c>
      <c r="W57" s="107">
        <v>51364</v>
      </c>
      <c r="X57" s="107">
        <f t="shared" si="19"/>
        <v>3585.72084</v>
      </c>
      <c r="Y57" s="107">
        <f t="shared" si="20"/>
        <v>54949.720840000002</v>
      </c>
      <c r="Z57" s="187">
        <v>1693466</v>
      </c>
      <c r="AA57" s="107">
        <f t="shared" si="21"/>
        <v>1866678.2849684339</v>
      </c>
    </row>
    <row r="58" spans="1:27" s="31" customFormat="1" ht="15" customHeight="1" x14ac:dyDescent="0.35">
      <c r="A58" s="27">
        <v>63001</v>
      </c>
      <c r="B58" s="28" t="s">
        <v>38</v>
      </c>
      <c r="C58" s="29">
        <v>0.27100000000000002</v>
      </c>
      <c r="D58" s="29">
        <v>0.3</v>
      </c>
      <c r="E58" s="30">
        <v>114351838</v>
      </c>
      <c r="F58" s="30">
        <v>127444368</v>
      </c>
      <c r="G58" s="30">
        <f t="shared" si="11"/>
        <v>34611.329248999995</v>
      </c>
      <c r="H58" s="30">
        <v>1589969</v>
      </c>
      <c r="I58" s="31">
        <v>0</v>
      </c>
      <c r="J58" s="31">
        <v>287</v>
      </c>
      <c r="K58" s="51" t="s">
        <v>0</v>
      </c>
      <c r="L58" s="46">
        <f t="shared" si="12"/>
        <v>12.6525</v>
      </c>
      <c r="M58" s="48">
        <f t="shared" si="13"/>
        <v>22.683264177040112</v>
      </c>
      <c r="N58" s="53">
        <v>1859123.7344398343</v>
      </c>
      <c r="O58" s="58">
        <v>275</v>
      </c>
      <c r="P58" s="58">
        <v>275.05</v>
      </c>
      <c r="Q58" s="58">
        <v>287</v>
      </c>
      <c r="R58" s="30">
        <f t="shared" si="14"/>
        <v>1824512.4051908343</v>
      </c>
      <c r="S58" s="30">
        <f t="shared" si="15"/>
        <v>234543.40519083431</v>
      </c>
      <c r="T58" s="30">
        <f t="shared" si="16"/>
        <v>199361.89441220916</v>
      </c>
      <c r="U58" s="68">
        <f t="shared" si="17"/>
        <v>0.14751445165964513</v>
      </c>
      <c r="V58" s="68">
        <f t="shared" si="18"/>
        <v>0.12539</v>
      </c>
      <c r="W58" s="75">
        <v>44160</v>
      </c>
      <c r="X58" s="75">
        <f t="shared" si="19"/>
        <v>5537.2223999999997</v>
      </c>
      <c r="Y58" s="75">
        <f t="shared" si="20"/>
        <v>49697.222399999999</v>
      </c>
      <c r="Z58" s="201">
        <v>969307</v>
      </c>
      <c r="AA58" s="75">
        <f t="shared" si="21"/>
        <v>1168668.8944122093</v>
      </c>
    </row>
    <row r="59" spans="1:27" s="31" customFormat="1" ht="15" customHeight="1" x14ac:dyDescent="0.35">
      <c r="A59" s="27">
        <v>53001</v>
      </c>
      <c r="B59" s="28" t="s">
        <v>51</v>
      </c>
      <c r="C59" s="29">
        <v>0.24199999999999999</v>
      </c>
      <c r="D59" s="29">
        <v>0.3</v>
      </c>
      <c r="E59" s="30">
        <v>220449990</v>
      </c>
      <c r="F59" s="30">
        <v>255427005</v>
      </c>
      <c r="G59" s="30">
        <f t="shared" si="11"/>
        <v>64988.499539999997</v>
      </c>
      <c r="H59" s="30">
        <v>1461721</v>
      </c>
      <c r="I59" s="31">
        <v>0</v>
      </c>
      <c r="J59" s="31">
        <v>252.04</v>
      </c>
      <c r="K59" s="51" t="s">
        <v>0</v>
      </c>
      <c r="L59" s="46">
        <f t="shared" si="12"/>
        <v>12.3903</v>
      </c>
      <c r="M59" s="48">
        <f t="shared" si="13"/>
        <v>20.34171892528833</v>
      </c>
      <c r="N59" s="53">
        <v>1667210.3343744704</v>
      </c>
      <c r="O59" s="58">
        <v>263.39999999999998</v>
      </c>
      <c r="P59" s="58">
        <v>259.14999999999998</v>
      </c>
      <c r="Q59" s="58">
        <v>252.04</v>
      </c>
      <c r="R59" s="30">
        <f t="shared" si="14"/>
        <v>1602221.8348344704</v>
      </c>
      <c r="S59" s="30">
        <f t="shared" si="15"/>
        <v>140500.83483447041</v>
      </c>
      <c r="T59" s="30">
        <f t="shared" si="16"/>
        <v>119425.70960929985</v>
      </c>
      <c r="U59" s="68">
        <f t="shared" si="17"/>
        <v>9.6120145249654634E-2</v>
      </c>
      <c r="V59" s="68">
        <f t="shared" si="18"/>
        <v>8.1699999999999995E-2</v>
      </c>
      <c r="W59" s="75">
        <v>46077</v>
      </c>
      <c r="X59" s="75">
        <f t="shared" si="19"/>
        <v>3764.4908999999998</v>
      </c>
      <c r="Y59" s="75">
        <f t="shared" si="20"/>
        <v>49841.490899999997</v>
      </c>
      <c r="Z59" s="201">
        <v>1002173</v>
      </c>
      <c r="AA59" s="75">
        <f t="shared" si="21"/>
        <v>1121598.7096092999</v>
      </c>
    </row>
    <row r="60" spans="1:27" s="33" customFormat="1" ht="15" customHeight="1" x14ac:dyDescent="0.35">
      <c r="A60" s="35">
        <v>25003</v>
      </c>
      <c r="B60" s="36" t="s">
        <v>109</v>
      </c>
      <c r="C60" s="37">
        <v>0.254</v>
      </c>
      <c r="D60" s="37">
        <v>0.3</v>
      </c>
      <c r="E60" s="101">
        <v>230010456</v>
      </c>
      <c r="F60" s="101">
        <v>261026212</v>
      </c>
      <c r="G60" s="101">
        <f t="shared" si="11"/>
        <v>68365.259711999999</v>
      </c>
      <c r="H60" s="101">
        <v>546671</v>
      </c>
      <c r="I60" s="33">
        <v>0</v>
      </c>
      <c r="J60" s="33">
        <v>69</v>
      </c>
      <c r="K60" s="102" t="s">
        <v>0</v>
      </c>
      <c r="L60" s="103">
        <f t="shared" si="12"/>
        <v>12</v>
      </c>
      <c r="M60" s="104">
        <f t="shared" si="13"/>
        <v>5.75</v>
      </c>
      <c r="N60" s="105">
        <v>471270.86249999999</v>
      </c>
      <c r="O60" s="58">
        <v>108</v>
      </c>
      <c r="P60" s="58">
        <v>83</v>
      </c>
      <c r="Q60" s="58">
        <v>69</v>
      </c>
      <c r="R60" s="101">
        <f t="shared" si="14"/>
        <v>402905.60278800002</v>
      </c>
      <c r="S60" s="101">
        <f t="shared" si="15"/>
        <v>-143765.39721199998</v>
      </c>
      <c r="T60" s="101">
        <f t="shared" si="16"/>
        <v>-122200.58763019998</v>
      </c>
      <c r="U60" s="106">
        <f t="shared" si="17"/>
        <v>-0.26298339808038101</v>
      </c>
      <c r="V60" s="106">
        <f t="shared" si="18"/>
        <v>-0.22353999999999999</v>
      </c>
      <c r="W60" s="107">
        <v>41867</v>
      </c>
      <c r="X60" s="107">
        <v>0</v>
      </c>
      <c r="Y60" s="107" t="s">
        <v>388</v>
      </c>
      <c r="Z60" s="187">
        <v>433326</v>
      </c>
      <c r="AA60" s="107" t="s">
        <v>388</v>
      </c>
    </row>
    <row r="61" spans="1:27" s="31" customFormat="1" ht="15" customHeight="1" x14ac:dyDescent="0.35">
      <c r="A61" s="27">
        <v>26004</v>
      </c>
      <c r="B61" s="28" t="s">
        <v>139</v>
      </c>
      <c r="C61" s="29">
        <v>0.29799999999999999</v>
      </c>
      <c r="D61" s="29">
        <v>0.3</v>
      </c>
      <c r="E61" s="30">
        <v>240157830</v>
      </c>
      <c r="F61" s="30">
        <v>272804680</v>
      </c>
      <c r="G61" s="30">
        <f t="shared" si="11"/>
        <v>76704.218670000002</v>
      </c>
      <c r="H61" s="30">
        <v>2079964</v>
      </c>
      <c r="I61" s="31">
        <v>0</v>
      </c>
      <c r="J61" s="31">
        <v>391</v>
      </c>
      <c r="K61" s="51" t="s">
        <v>0</v>
      </c>
      <c r="L61" s="46">
        <f t="shared" si="12"/>
        <v>13.432500000000001</v>
      </c>
      <c r="M61" s="48">
        <f t="shared" si="13"/>
        <v>29.108505490415038</v>
      </c>
      <c r="N61" s="53">
        <v>2385737.4762702398</v>
      </c>
      <c r="O61" s="58">
        <v>379</v>
      </c>
      <c r="P61" s="58">
        <v>382</v>
      </c>
      <c r="Q61" s="58">
        <v>391</v>
      </c>
      <c r="R61" s="30">
        <f t="shared" si="14"/>
        <v>2309033.2576002399</v>
      </c>
      <c r="S61" s="30">
        <f t="shared" si="15"/>
        <v>229069.25760023994</v>
      </c>
      <c r="T61" s="30">
        <f t="shared" si="16"/>
        <v>194708.86896020395</v>
      </c>
      <c r="U61" s="68">
        <f t="shared" si="17"/>
        <v>0.11013135688898459</v>
      </c>
      <c r="V61" s="68">
        <f t="shared" si="18"/>
        <v>9.3609999999999999E-2</v>
      </c>
      <c r="W61" s="75">
        <v>48538</v>
      </c>
      <c r="X61" s="75">
        <f t="shared" ref="X61:X105" si="22">V61*W61</f>
        <v>4543.6421799999998</v>
      </c>
      <c r="Y61" s="75">
        <f t="shared" ref="Y61:Y105" si="23">X61+W61</f>
        <v>53081.642180000003</v>
      </c>
      <c r="Z61" s="201">
        <v>1639138</v>
      </c>
      <c r="AA61" s="75">
        <f t="shared" ref="AA61:AA105" si="24">Z61+T61</f>
        <v>1833846.8689602041</v>
      </c>
    </row>
    <row r="62" spans="1:27" s="31" customFormat="1" ht="15" customHeight="1" x14ac:dyDescent="0.35">
      <c r="A62" s="32">
        <v>6006</v>
      </c>
      <c r="B62" s="28" t="s">
        <v>79</v>
      </c>
      <c r="C62" s="29">
        <v>0.219</v>
      </c>
      <c r="D62" s="29">
        <v>0.17599999999999999</v>
      </c>
      <c r="E62" s="30">
        <v>915084971</v>
      </c>
      <c r="F62" s="30">
        <v>1085555485</v>
      </c>
      <c r="G62" s="30">
        <f t="shared" si="11"/>
        <v>195730.68700449998</v>
      </c>
      <c r="H62" s="30">
        <v>2885532</v>
      </c>
      <c r="I62" s="31">
        <v>1</v>
      </c>
      <c r="J62" s="31">
        <v>582</v>
      </c>
      <c r="K62" s="51" t="s">
        <v>0</v>
      </c>
      <c r="L62" s="46">
        <f t="shared" si="12"/>
        <v>14.865</v>
      </c>
      <c r="M62" s="48">
        <f t="shared" si="13"/>
        <v>39.152371342078709</v>
      </c>
      <c r="N62" s="53">
        <v>3210312.6362260343</v>
      </c>
      <c r="O62" s="58">
        <v>581</v>
      </c>
      <c r="P62" s="58">
        <v>596</v>
      </c>
      <c r="Q62" s="58">
        <v>582</v>
      </c>
      <c r="R62" s="30">
        <f t="shared" si="14"/>
        <v>3014581.9492215342</v>
      </c>
      <c r="S62" s="30">
        <f t="shared" si="15"/>
        <v>129049.94922153419</v>
      </c>
      <c r="T62" s="30">
        <f t="shared" si="16"/>
        <v>109692.45683830406</v>
      </c>
      <c r="U62" s="68">
        <f t="shared" si="17"/>
        <v>4.4723104516440709E-2</v>
      </c>
      <c r="V62" s="68">
        <f t="shared" si="18"/>
        <v>3.8010000000000002E-2</v>
      </c>
      <c r="W62" s="75">
        <v>57241</v>
      </c>
      <c r="X62" s="75">
        <f t="shared" si="22"/>
        <v>2175.7304100000001</v>
      </c>
      <c r="Y62" s="75">
        <f t="shared" si="23"/>
        <v>59416.730410000004</v>
      </c>
      <c r="Z62" s="201">
        <v>2523190</v>
      </c>
      <c r="AA62" s="75">
        <f t="shared" si="24"/>
        <v>2632882.4568383042</v>
      </c>
    </row>
    <row r="63" spans="1:27" s="31" customFormat="1" ht="15" customHeight="1" x14ac:dyDescent="0.35">
      <c r="A63" s="27">
        <v>27001</v>
      </c>
      <c r="B63" s="28" t="s">
        <v>56</v>
      </c>
      <c r="C63" s="29">
        <v>0.26500000000000001</v>
      </c>
      <c r="D63" s="29">
        <v>0.3</v>
      </c>
      <c r="E63" s="30">
        <v>368091307</v>
      </c>
      <c r="F63" s="30">
        <v>422490888</v>
      </c>
      <c r="G63" s="30">
        <f t="shared" si="11"/>
        <v>112145.73137749999</v>
      </c>
      <c r="H63" s="30">
        <v>1641520</v>
      </c>
      <c r="I63" s="31">
        <v>0</v>
      </c>
      <c r="J63" s="31">
        <v>288</v>
      </c>
      <c r="K63" s="51" t="s">
        <v>0</v>
      </c>
      <c r="L63" s="46">
        <f t="shared" si="12"/>
        <v>12.66</v>
      </c>
      <c r="M63" s="48">
        <f t="shared" si="13"/>
        <v>22.748815165876778</v>
      </c>
      <c r="N63" s="53">
        <v>1864496.3033175357</v>
      </c>
      <c r="O63" s="58">
        <v>300</v>
      </c>
      <c r="P63" s="58">
        <v>295</v>
      </c>
      <c r="Q63" s="58">
        <v>288</v>
      </c>
      <c r="R63" s="30">
        <f t="shared" si="14"/>
        <v>1752350.5719400356</v>
      </c>
      <c r="S63" s="30">
        <f t="shared" si="15"/>
        <v>110830.57194003556</v>
      </c>
      <c r="T63" s="30">
        <f t="shared" si="16"/>
        <v>94205.986149030228</v>
      </c>
      <c r="U63" s="68">
        <f t="shared" si="17"/>
        <v>6.7517040267578557E-2</v>
      </c>
      <c r="V63" s="68">
        <f t="shared" si="18"/>
        <v>5.7389999999999997E-2</v>
      </c>
      <c r="W63" s="75">
        <v>49433</v>
      </c>
      <c r="X63" s="75">
        <f t="shared" si="22"/>
        <v>2836.9598699999997</v>
      </c>
      <c r="Y63" s="75">
        <f t="shared" si="23"/>
        <v>52269.959869999999</v>
      </c>
      <c r="Z63" s="201">
        <v>1057370</v>
      </c>
      <c r="AA63" s="75">
        <f t="shared" si="24"/>
        <v>1151575.9861490303</v>
      </c>
    </row>
    <row r="64" spans="1:27" s="31" customFormat="1" ht="15" customHeight="1" x14ac:dyDescent="0.35">
      <c r="A64" s="27">
        <v>28003</v>
      </c>
      <c r="B64" s="28" t="s">
        <v>65</v>
      </c>
      <c r="C64" s="29">
        <v>0.254</v>
      </c>
      <c r="D64" s="29">
        <v>0.3</v>
      </c>
      <c r="E64" s="30">
        <v>470945178</v>
      </c>
      <c r="F64" s="30">
        <v>538456787</v>
      </c>
      <c r="G64" s="30">
        <f t="shared" si="11"/>
        <v>140578.55565599998</v>
      </c>
      <c r="H64" s="30">
        <v>3549940</v>
      </c>
      <c r="I64" s="31">
        <v>5</v>
      </c>
      <c r="J64" s="31">
        <v>726.68</v>
      </c>
      <c r="K64" s="51" t="s">
        <v>0</v>
      </c>
      <c r="L64" s="46">
        <f t="shared" si="12"/>
        <v>15</v>
      </c>
      <c r="M64" s="48">
        <f t="shared" si="13"/>
        <v>48.44533333333333</v>
      </c>
      <c r="N64" s="53">
        <v>3977416.7992999996</v>
      </c>
      <c r="O64" s="58">
        <v>715</v>
      </c>
      <c r="P64" s="58">
        <v>726.25</v>
      </c>
      <c r="Q64" s="58">
        <v>726.68</v>
      </c>
      <c r="R64" s="30">
        <f t="shared" si="14"/>
        <v>3836838.2436439996</v>
      </c>
      <c r="S64" s="30">
        <f t="shared" si="15"/>
        <v>286898.24364399957</v>
      </c>
      <c r="T64" s="30">
        <f t="shared" si="16"/>
        <v>243863.50709739962</v>
      </c>
      <c r="U64" s="68">
        <f t="shared" si="17"/>
        <v>8.0817772594466264E-2</v>
      </c>
      <c r="V64" s="68">
        <f t="shared" si="18"/>
        <v>6.8699999999999997E-2</v>
      </c>
      <c r="W64" s="75">
        <v>50527</v>
      </c>
      <c r="X64" s="75">
        <f t="shared" si="22"/>
        <v>3471.2048999999997</v>
      </c>
      <c r="Y64" s="75">
        <f t="shared" si="23"/>
        <v>53998.204899999997</v>
      </c>
      <c r="Z64" s="201">
        <v>2506127</v>
      </c>
      <c r="AA64" s="75">
        <f t="shared" si="24"/>
        <v>2749990.5070973998</v>
      </c>
    </row>
    <row r="65" spans="1:27" s="31" customFormat="1" ht="15" customHeight="1" x14ac:dyDescent="0.35">
      <c r="A65" s="27">
        <v>30001</v>
      </c>
      <c r="B65" s="28" t="s">
        <v>78</v>
      </c>
      <c r="C65" s="29">
        <v>0.26300000000000001</v>
      </c>
      <c r="D65" s="29">
        <v>0.3</v>
      </c>
      <c r="E65" s="30">
        <v>288946707</v>
      </c>
      <c r="F65" s="30">
        <v>324861893</v>
      </c>
      <c r="G65" s="30">
        <f t="shared" si="11"/>
        <v>86725.775920499989</v>
      </c>
      <c r="H65" s="30">
        <v>2302849</v>
      </c>
      <c r="I65" s="31">
        <v>10</v>
      </c>
      <c r="J65" s="31">
        <v>439</v>
      </c>
      <c r="K65" s="51" t="s">
        <v>0</v>
      </c>
      <c r="L65" s="46">
        <f t="shared" si="12"/>
        <v>13.7925</v>
      </c>
      <c r="M65" s="48">
        <f t="shared" si="13"/>
        <v>31.828892514047489</v>
      </c>
      <c r="N65" s="53">
        <v>2623556.7319195215</v>
      </c>
      <c r="O65" s="58">
        <v>409.28</v>
      </c>
      <c r="P65" s="58">
        <v>423</v>
      </c>
      <c r="Q65" s="58">
        <v>439</v>
      </c>
      <c r="R65" s="30">
        <f t="shared" si="14"/>
        <v>2536830.9559990214</v>
      </c>
      <c r="S65" s="30">
        <f t="shared" si="15"/>
        <v>233981.95599902142</v>
      </c>
      <c r="T65" s="30">
        <f t="shared" si="16"/>
        <v>198884.66259916819</v>
      </c>
      <c r="U65" s="68">
        <f t="shared" si="17"/>
        <v>0.10160542701628349</v>
      </c>
      <c r="V65" s="68">
        <f t="shared" si="18"/>
        <v>8.6360000000000006E-2</v>
      </c>
      <c r="W65" s="75">
        <v>42316</v>
      </c>
      <c r="X65" s="75">
        <f t="shared" si="22"/>
        <v>3654.4097600000005</v>
      </c>
      <c r="Y65" s="75">
        <f t="shared" si="23"/>
        <v>45970.409760000002</v>
      </c>
      <c r="Z65" s="201">
        <v>1358329</v>
      </c>
      <c r="AA65" s="75">
        <f t="shared" si="24"/>
        <v>1557213.6625991683</v>
      </c>
    </row>
    <row r="66" spans="1:27" s="31" customFormat="1" ht="15" customHeight="1" x14ac:dyDescent="0.35">
      <c r="A66" s="27">
        <v>31001</v>
      </c>
      <c r="B66" s="28" t="s">
        <v>148</v>
      </c>
      <c r="C66" s="29">
        <v>0.26200000000000001</v>
      </c>
      <c r="D66" s="29">
        <v>0.3</v>
      </c>
      <c r="E66" s="30">
        <v>255123949</v>
      </c>
      <c r="F66" s="30">
        <v>285709959</v>
      </c>
      <c r="G66" s="30">
        <f t="shared" si="11"/>
        <v>76277.731169000006</v>
      </c>
      <c r="H66" s="30">
        <v>1111945</v>
      </c>
      <c r="I66" s="31">
        <v>0</v>
      </c>
      <c r="J66" s="31">
        <v>194.25</v>
      </c>
      <c r="K66" s="111" t="s">
        <v>0</v>
      </c>
      <c r="L66" s="46">
        <f t="shared" si="12"/>
        <v>12</v>
      </c>
      <c r="M66" s="48">
        <f t="shared" si="13"/>
        <v>16.1875</v>
      </c>
      <c r="N66" s="53">
        <v>1326729.9281250001</v>
      </c>
      <c r="O66" s="58">
        <v>169.25</v>
      </c>
      <c r="P66" s="58">
        <v>179.25</v>
      </c>
      <c r="Q66" s="58">
        <v>194.25</v>
      </c>
      <c r="R66" s="30">
        <f t="shared" si="14"/>
        <v>1250452.1969560001</v>
      </c>
      <c r="S66" s="30">
        <f t="shared" si="15"/>
        <v>138507.19695600006</v>
      </c>
      <c r="T66" s="30">
        <f t="shared" si="16"/>
        <v>117731.11741260004</v>
      </c>
      <c r="U66" s="68">
        <f t="shared" si="17"/>
        <v>0.12456299273435292</v>
      </c>
      <c r="V66" s="68">
        <f t="shared" si="18"/>
        <v>0.10588</v>
      </c>
      <c r="W66" s="75">
        <v>50115</v>
      </c>
      <c r="X66" s="75">
        <f t="shared" si="22"/>
        <v>5306.1761999999999</v>
      </c>
      <c r="Y66" s="75">
        <f t="shared" si="23"/>
        <v>55421.176200000002</v>
      </c>
      <c r="Z66" s="201">
        <v>1121575</v>
      </c>
      <c r="AA66" s="75">
        <f t="shared" si="24"/>
        <v>1239306.1174126</v>
      </c>
    </row>
    <row r="67" spans="1:27" s="31" customFormat="1" ht="15" customHeight="1" x14ac:dyDescent="0.35">
      <c r="A67" s="35">
        <v>41002</v>
      </c>
      <c r="B67" s="36" t="s">
        <v>43</v>
      </c>
      <c r="C67" s="29">
        <v>0.3</v>
      </c>
      <c r="D67" s="29">
        <v>0.3</v>
      </c>
      <c r="E67" s="30">
        <v>1639791894</v>
      </c>
      <c r="F67" s="30">
        <v>1871452384</v>
      </c>
      <c r="G67" s="30">
        <f t="shared" ref="G67:G98" si="25">((E67/2*C67)+(F67/2*D67))/1000</f>
        <v>526686.64169999992</v>
      </c>
      <c r="H67" s="30">
        <v>18817466</v>
      </c>
      <c r="I67" s="31">
        <v>20</v>
      </c>
      <c r="J67" s="31">
        <v>3853.6</v>
      </c>
      <c r="K67" s="51" t="s">
        <v>0</v>
      </c>
      <c r="L67" s="46">
        <f t="shared" ref="L67:L98" si="26">IF(J67&lt;200,12,IF(J67&gt;600,15,(J67*0.0075)+10.5))</f>
        <v>15</v>
      </c>
      <c r="M67" s="48">
        <f t="shared" ref="M67:M98" si="27">J67/L67</f>
        <v>256.90666666666664</v>
      </c>
      <c r="N67" s="53">
        <v>21083428.985999998</v>
      </c>
      <c r="O67" s="58">
        <v>3267.04</v>
      </c>
      <c r="P67" s="58">
        <v>3572</v>
      </c>
      <c r="Q67" s="58">
        <v>3853.6</v>
      </c>
      <c r="R67" s="30">
        <f t="shared" ref="R67:R98" si="28">N67-G67</f>
        <v>20556742.344299998</v>
      </c>
      <c r="S67" s="30">
        <f t="shared" ref="S67:S98" si="29">R67-H67</f>
        <v>1739276.3442999981</v>
      </c>
      <c r="T67" s="30">
        <f t="shared" ref="T67:T98" si="30">0.85*S67</f>
        <v>1478384.8926549985</v>
      </c>
      <c r="U67" s="68">
        <f t="shared" ref="U67:U98" si="31">S67/H67</f>
        <v>9.2428828849750441E-2</v>
      </c>
      <c r="V67" s="68">
        <f t="shared" ref="V67:V98" si="32">ROUND(0.85*U67,5)</f>
        <v>7.8560000000000005E-2</v>
      </c>
      <c r="W67" s="75">
        <v>49104</v>
      </c>
      <c r="X67" s="75">
        <f t="shared" si="22"/>
        <v>3857.6102400000004</v>
      </c>
      <c r="Y67" s="75">
        <f t="shared" si="23"/>
        <v>52961.610240000002</v>
      </c>
      <c r="Z67" s="201">
        <v>13767267</v>
      </c>
      <c r="AA67" s="75">
        <f t="shared" si="24"/>
        <v>15245651.892654998</v>
      </c>
    </row>
    <row r="68" spans="1:27" s="31" customFormat="1" ht="15" customHeight="1" x14ac:dyDescent="0.35">
      <c r="A68" s="27">
        <v>14002</v>
      </c>
      <c r="B68" s="28" t="s">
        <v>131</v>
      </c>
      <c r="C68" s="29">
        <v>0.3</v>
      </c>
      <c r="D68" s="29">
        <v>0.3</v>
      </c>
      <c r="E68" s="30">
        <v>95229430</v>
      </c>
      <c r="F68" s="30">
        <v>108811856</v>
      </c>
      <c r="G68" s="30">
        <f t="shared" si="25"/>
        <v>30606.192899999998</v>
      </c>
      <c r="H68" s="30">
        <v>1001753</v>
      </c>
      <c r="I68" s="31">
        <v>0</v>
      </c>
      <c r="J68" s="31">
        <v>166</v>
      </c>
      <c r="K68" s="51" t="s">
        <v>0</v>
      </c>
      <c r="L68" s="46">
        <f t="shared" si="26"/>
        <v>12</v>
      </c>
      <c r="M68" s="48">
        <f t="shared" si="27"/>
        <v>13.833333333333334</v>
      </c>
      <c r="N68" s="53">
        <v>1133782.075</v>
      </c>
      <c r="O68" s="58">
        <v>173</v>
      </c>
      <c r="P68" s="58">
        <v>177</v>
      </c>
      <c r="Q68" s="58">
        <v>166</v>
      </c>
      <c r="R68" s="30">
        <f t="shared" si="28"/>
        <v>1103175.8821</v>
      </c>
      <c r="S68" s="30">
        <f t="shared" si="29"/>
        <v>101422.88210000005</v>
      </c>
      <c r="T68" s="30">
        <f t="shared" si="30"/>
        <v>86209.449785000033</v>
      </c>
      <c r="U68" s="68">
        <f t="shared" si="31"/>
        <v>0.10124539891570082</v>
      </c>
      <c r="V68" s="68">
        <f t="shared" si="32"/>
        <v>8.6059999999999998E-2</v>
      </c>
      <c r="W68" s="75">
        <v>48024</v>
      </c>
      <c r="X68" s="75">
        <f t="shared" si="22"/>
        <v>4132.9454399999995</v>
      </c>
      <c r="Y68" s="75">
        <f t="shared" si="23"/>
        <v>52156.945439999996</v>
      </c>
      <c r="Z68" s="201">
        <v>682899</v>
      </c>
      <c r="AA68" s="75">
        <f t="shared" si="24"/>
        <v>769108.44978500006</v>
      </c>
    </row>
    <row r="69" spans="1:27" s="31" customFormat="1" ht="15" customHeight="1" x14ac:dyDescent="0.35">
      <c r="A69" s="27">
        <v>10001</v>
      </c>
      <c r="B69" s="28" t="s">
        <v>25</v>
      </c>
      <c r="C69" s="29"/>
      <c r="D69" s="29">
        <v>0</v>
      </c>
      <c r="E69" s="30">
        <v>144684118</v>
      </c>
      <c r="F69" s="30">
        <v>174468429</v>
      </c>
      <c r="G69" s="30">
        <f t="shared" si="25"/>
        <v>0</v>
      </c>
      <c r="H69" s="30">
        <v>687717</v>
      </c>
      <c r="I69" s="31">
        <v>0</v>
      </c>
      <c r="J69" s="31">
        <v>120.14</v>
      </c>
      <c r="K69" s="51" t="s">
        <v>0</v>
      </c>
      <c r="L69" s="46">
        <f t="shared" si="26"/>
        <v>12</v>
      </c>
      <c r="M69" s="48">
        <f t="shared" si="27"/>
        <v>10.011666666666667</v>
      </c>
      <c r="N69" s="53">
        <v>820557.70175000001</v>
      </c>
      <c r="O69" s="58">
        <v>120</v>
      </c>
      <c r="P69" s="58">
        <v>120</v>
      </c>
      <c r="Q69" s="58">
        <v>120.14</v>
      </c>
      <c r="R69" s="30">
        <f t="shared" si="28"/>
        <v>820557.70175000001</v>
      </c>
      <c r="S69" s="30">
        <f t="shared" si="29"/>
        <v>132840.70175000001</v>
      </c>
      <c r="T69" s="30">
        <f t="shared" si="30"/>
        <v>112914.59648750001</v>
      </c>
      <c r="U69" s="68">
        <f t="shared" si="31"/>
        <v>0.19316186999885129</v>
      </c>
      <c r="V69" s="68">
        <f t="shared" si="32"/>
        <v>0.16419</v>
      </c>
      <c r="W69" s="75">
        <v>46430</v>
      </c>
      <c r="X69" s="75">
        <f t="shared" si="22"/>
        <v>7623.3416999999999</v>
      </c>
      <c r="Y69" s="75">
        <f t="shared" si="23"/>
        <v>54053.341699999997</v>
      </c>
      <c r="Z69" s="201">
        <v>604048</v>
      </c>
      <c r="AA69" s="75">
        <f t="shared" si="24"/>
        <v>716962.59648750001</v>
      </c>
    </row>
    <row r="70" spans="1:27" s="31" customFormat="1" ht="15" customHeight="1" x14ac:dyDescent="0.35">
      <c r="A70" s="27">
        <v>34002</v>
      </c>
      <c r="B70" s="28" t="s">
        <v>151</v>
      </c>
      <c r="C70" s="29"/>
      <c r="D70" s="29">
        <v>0</v>
      </c>
      <c r="E70" s="30">
        <v>569722252</v>
      </c>
      <c r="F70" s="30">
        <v>654270187</v>
      </c>
      <c r="G70" s="30">
        <f t="shared" si="25"/>
        <v>0</v>
      </c>
      <c r="H70" s="30">
        <v>1477930</v>
      </c>
      <c r="I70" s="31">
        <v>0</v>
      </c>
      <c r="J70" s="31">
        <v>251.4</v>
      </c>
      <c r="K70" s="51" t="s">
        <v>0</v>
      </c>
      <c r="L70" s="46">
        <f t="shared" si="26"/>
        <v>12.3855</v>
      </c>
      <c r="M70" s="48">
        <f t="shared" si="27"/>
        <v>20.297929029914012</v>
      </c>
      <c r="N70" s="53">
        <v>1663621.3079811069</v>
      </c>
      <c r="O70" s="58">
        <v>268</v>
      </c>
      <c r="P70" s="58">
        <v>261</v>
      </c>
      <c r="Q70" s="58">
        <v>251.4</v>
      </c>
      <c r="R70" s="30">
        <f t="shared" si="28"/>
        <v>1663621.3079811069</v>
      </c>
      <c r="S70" s="30">
        <f t="shared" si="29"/>
        <v>185691.30798110692</v>
      </c>
      <c r="T70" s="30">
        <f t="shared" si="30"/>
        <v>157837.61178394087</v>
      </c>
      <c r="U70" s="68">
        <f t="shared" si="31"/>
        <v>0.12564283016185268</v>
      </c>
      <c r="V70" s="68">
        <f t="shared" si="32"/>
        <v>0.10680000000000001</v>
      </c>
      <c r="W70" s="75">
        <v>49472</v>
      </c>
      <c r="X70" s="75">
        <f t="shared" si="22"/>
        <v>5283.6096000000007</v>
      </c>
      <c r="Y70" s="75">
        <f t="shared" si="23"/>
        <v>54755.609600000003</v>
      </c>
      <c r="Z70" s="201">
        <v>1230360</v>
      </c>
      <c r="AA70" s="75">
        <f t="shared" si="24"/>
        <v>1388197.6117839408</v>
      </c>
    </row>
    <row r="71" spans="1:27" s="31" customFormat="1" ht="15" customHeight="1" x14ac:dyDescent="0.4">
      <c r="A71" s="27">
        <v>51002</v>
      </c>
      <c r="B71" s="28" t="s">
        <v>93</v>
      </c>
      <c r="C71" s="29">
        <v>0.3</v>
      </c>
      <c r="D71" s="29">
        <v>0.3</v>
      </c>
      <c r="E71" s="30">
        <v>446858180</v>
      </c>
      <c r="F71" s="30">
        <v>466592707</v>
      </c>
      <c r="G71" s="30">
        <f t="shared" si="25"/>
        <v>137017.63305</v>
      </c>
      <c r="H71" s="30">
        <v>2610579</v>
      </c>
      <c r="I71" s="31">
        <v>5</v>
      </c>
      <c r="J71" s="31">
        <v>499</v>
      </c>
      <c r="K71" s="66">
        <f>K45</f>
        <v>0</v>
      </c>
      <c r="L71" s="46">
        <f t="shared" si="26"/>
        <v>14.2425</v>
      </c>
      <c r="M71" s="48">
        <f t="shared" si="27"/>
        <v>35.03598385114973</v>
      </c>
      <c r="N71" s="53">
        <v>2878747.7646129546</v>
      </c>
      <c r="O71" s="58">
        <v>517.5</v>
      </c>
      <c r="P71" s="58">
        <v>512.6</v>
      </c>
      <c r="Q71" s="58">
        <v>499</v>
      </c>
      <c r="R71" s="30">
        <f t="shared" si="28"/>
        <v>2741730.1315629547</v>
      </c>
      <c r="S71" s="30">
        <f t="shared" si="29"/>
        <v>131151.13156295475</v>
      </c>
      <c r="T71" s="30">
        <f t="shared" si="30"/>
        <v>111478.46182851153</v>
      </c>
      <c r="U71" s="68">
        <f t="shared" si="31"/>
        <v>5.0238330869494752E-2</v>
      </c>
      <c r="V71" s="68">
        <f t="shared" si="32"/>
        <v>4.2700000000000002E-2</v>
      </c>
      <c r="W71" s="75">
        <v>56701</v>
      </c>
      <c r="X71" s="75">
        <f t="shared" si="22"/>
        <v>2421.1327000000001</v>
      </c>
      <c r="Y71" s="75">
        <f t="shared" si="23"/>
        <v>59122.132700000002</v>
      </c>
      <c r="Z71" s="201">
        <v>2197159</v>
      </c>
      <c r="AA71" s="75">
        <f t="shared" si="24"/>
        <v>2308637.4618285117</v>
      </c>
    </row>
    <row r="72" spans="1:27" s="31" customFormat="1" ht="15" customHeight="1" x14ac:dyDescent="0.35">
      <c r="A72" s="32">
        <v>56006</v>
      </c>
      <c r="B72" s="28" t="s">
        <v>152</v>
      </c>
      <c r="C72" s="29">
        <v>0.12</v>
      </c>
      <c r="D72" s="29">
        <v>0.12</v>
      </c>
      <c r="E72" s="30">
        <v>455738048</v>
      </c>
      <c r="F72" s="30">
        <v>543280268</v>
      </c>
      <c r="G72" s="30">
        <f t="shared" si="25"/>
        <v>59941.098959999996</v>
      </c>
      <c r="H72" s="30">
        <v>1236442</v>
      </c>
      <c r="I72" s="31">
        <v>6</v>
      </c>
      <c r="J72" s="31">
        <v>216</v>
      </c>
      <c r="K72" s="51" t="s">
        <v>0</v>
      </c>
      <c r="L72" s="46">
        <f t="shared" si="26"/>
        <v>12.12</v>
      </c>
      <c r="M72" s="48">
        <f t="shared" si="27"/>
        <v>17.821782178217823</v>
      </c>
      <c r="N72" s="53">
        <v>1470819.5235148515</v>
      </c>
      <c r="O72" s="58">
        <v>206</v>
      </c>
      <c r="P72" s="58">
        <v>203</v>
      </c>
      <c r="Q72" s="58">
        <v>216</v>
      </c>
      <c r="R72" s="30">
        <f t="shared" si="28"/>
        <v>1410878.4245548514</v>
      </c>
      <c r="S72" s="30">
        <f t="shared" si="29"/>
        <v>174436.42455485137</v>
      </c>
      <c r="T72" s="30">
        <f t="shared" si="30"/>
        <v>148270.96087162365</v>
      </c>
      <c r="U72" s="68">
        <f t="shared" si="31"/>
        <v>0.1410793426257369</v>
      </c>
      <c r="V72" s="68">
        <f t="shared" si="32"/>
        <v>0.11992</v>
      </c>
      <c r="W72" s="75">
        <v>49897</v>
      </c>
      <c r="X72" s="75">
        <f t="shared" si="22"/>
        <v>5983.6482399999995</v>
      </c>
      <c r="Y72" s="75">
        <f t="shared" si="23"/>
        <v>55880.648240000002</v>
      </c>
      <c r="Z72" s="201">
        <v>1228975</v>
      </c>
      <c r="AA72" s="75">
        <f t="shared" si="24"/>
        <v>1377245.9608716236</v>
      </c>
    </row>
    <row r="73" spans="1:27" s="31" customFormat="1" ht="15" customHeight="1" x14ac:dyDescent="0.35">
      <c r="A73" s="35">
        <v>23002</v>
      </c>
      <c r="B73" s="36" t="s">
        <v>123</v>
      </c>
      <c r="C73" s="29">
        <v>0.3</v>
      </c>
      <c r="D73" s="29">
        <v>0.3</v>
      </c>
      <c r="E73" s="30">
        <v>352978728</v>
      </c>
      <c r="F73" s="30">
        <v>383435114</v>
      </c>
      <c r="G73" s="30">
        <f t="shared" si="25"/>
        <v>110462.0763</v>
      </c>
      <c r="H73" s="30">
        <v>3974803</v>
      </c>
      <c r="I73" s="31">
        <v>1</v>
      </c>
      <c r="J73" s="31">
        <v>814.8</v>
      </c>
      <c r="K73" s="51" t="s">
        <v>0</v>
      </c>
      <c r="L73" s="46">
        <f t="shared" si="26"/>
        <v>15</v>
      </c>
      <c r="M73" s="48">
        <f t="shared" si="27"/>
        <v>54.32</v>
      </c>
      <c r="N73" s="53">
        <v>4453441.3504999997</v>
      </c>
      <c r="O73" s="58">
        <v>808.08</v>
      </c>
      <c r="P73" s="58">
        <v>803.24</v>
      </c>
      <c r="Q73" s="58">
        <v>814.8</v>
      </c>
      <c r="R73" s="30">
        <f t="shared" si="28"/>
        <v>4342979.2741999999</v>
      </c>
      <c r="S73" s="30">
        <f t="shared" si="29"/>
        <v>368176.27419999987</v>
      </c>
      <c r="T73" s="30">
        <f t="shared" si="30"/>
        <v>312949.83306999988</v>
      </c>
      <c r="U73" s="68">
        <f t="shared" si="31"/>
        <v>9.2627552661100399E-2</v>
      </c>
      <c r="V73" s="68">
        <f t="shared" si="32"/>
        <v>7.8729999999999994E-2</v>
      </c>
      <c r="W73" s="75">
        <v>49842</v>
      </c>
      <c r="X73" s="75">
        <f t="shared" si="22"/>
        <v>3924.0606599999996</v>
      </c>
      <c r="Y73" s="75">
        <f t="shared" si="23"/>
        <v>53766.060660000003</v>
      </c>
      <c r="Z73" s="201">
        <v>3003972</v>
      </c>
      <c r="AA73" s="75">
        <f t="shared" si="24"/>
        <v>3316921.8330699997</v>
      </c>
    </row>
    <row r="74" spans="1:27" s="31" customFormat="1" ht="15" customHeight="1" x14ac:dyDescent="0.4">
      <c r="A74" s="27">
        <v>53002</v>
      </c>
      <c r="B74" s="28" t="s">
        <v>29</v>
      </c>
      <c r="C74" s="29">
        <v>0.13</v>
      </c>
      <c r="D74" s="29">
        <v>0.13</v>
      </c>
      <c r="E74" s="30">
        <v>449029071</v>
      </c>
      <c r="F74" s="30">
        <v>528348333</v>
      </c>
      <c r="G74" s="30">
        <f t="shared" si="25"/>
        <v>63529.531260000003</v>
      </c>
      <c r="H74" s="30">
        <v>641122</v>
      </c>
      <c r="I74" s="31">
        <v>0</v>
      </c>
      <c r="J74" s="31">
        <v>112</v>
      </c>
      <c r="K74" s="66">
        <f>K71</f>
        <v>0</v>
      </c>
      <c r="L74" s="46">
        <f t="shared" si="26"/>
        <v>12</v>
      </c>
      <c r="M74" s="48">
        <f t="shared" si="27"/>
        <v>9.3333333333333339</v>
      </c>
      <c r="N74" s="53">
        <v>764961.4</v>
      </c>
      <c r="O74" s="58">
        <v>102</v>
      </c>
      <c r="P74" s="58">
        <v>107</v>
      </c>
      <c r="Q74" s="58">
        <v>112</v>
      </c>
      <c r="R74" s="30">
        <f t="shared" si="28"/>
        <v>701431.86874000006</v>
      </c>
      <c r="S74" s="30">
        <f t="shared" si="29"/>
        <v>60309.868740000064</v>
      </c>
      <c r="T74" s="30">
        <f t="shared" si="30"/>
        <v>51263.38842900005</v>
      </c>
      <c r="U74" s="68">
        <f t="shared" si="31"/>
        <v>9.4069254744026984E-2</v>
      </c>
      <c r="V74" s="68">
        <f t="shared" si="32"/>
        <v>7.9960000000000003E-2</v>
      </c>
      <c r="W74" s="75">
        <v>47033</v>
      </c>
      <c r="X74" s="75">
        <f t="shared" si="22"/>
        <v>3760.7586800000004</v>
      </c>
      <c r="Y74" s="75">
        <f t="shared" si="23"/>
        <v>50793.758679999999</v>
      </c>
      <c r="Z74" s="201">
        <v>746877</v>
      </c>
      <c r="AA74" s="75">
        <f t="shared" si="24"/>
        <v>798140.38842900004</v>
      </c>
    </row>
    <row r="75" spans="1:27" s="31" customFormat="1" ht="15" customHeight="1" x14ac:dyDescent="0.35">
      <c r="A75" s="27">
        <v>48003</v>
      </c>
      <c r="B75" s="28" t="s">
        <v>100</v>
      </c>
      <c r="C75" s="29">
        <v>0.251</v>
      </c>
      <c r="D75" s="29">
        <v>0.16500000000000001</v>
      </c>
      <c r="E75" s="30">
        <v>549817440</v>
      </c>
      <c r="F75" s="30">
        <v>639236163</v>
      </c>
      <c r="G75" s="30">
        <f t="shared" si="25"/>
        <v>121739.07216750001</v>
      </c>
      <c r="H75" s="30">
        <v>1977996</v>
      </c>
      <c r="I75" s="31">
        <v>6</v>
      </c>
      <c r="J75" s="31">
        <v>359</v>
      </c>
      <c r="K75" s="51" t="s">
        <v>0</v>
      </c>
      <c r="L75" s="46">
        <f t="shared" si="26"/>
        <v>13.192499999999999</v>
      </c>
      <c r="M75" s="48">
        <f t="shared" si="27"/>
        <v>27.212431305666101</v>
      </c>
      <c r="N75" s="53">
        <v>2239653.8999431496</v>
      </c>
      <c r="O75" s="58">
        <v>370.88</v>
      </c>
      <c r="P75" s="58">
        <v>363</v>
      </c>
      <c r="Q75" s="58">
        <v>359</v>
      </c>
      <c r="R75" s="30">
        <f t="shared" si="28"/>
        <v>2117914.8277756497</v>
      </c>
      <c r="S75" s="30">
        <f t="shared" si="29"/>
        <v>139918.82777564973</v>
      </c>
      <c r="T75" s="30">
        <f t="shared" si="30"/>
        <v>118931.00360930226</v>
      </c>
      <c r="U75" s="68">
        <f t="shared" si="31"/>
        <v>7.073766973019649E-2</v>
      </c>
      <c r="V75" s="68">
        <f t="shared" si="32"/>
        <v>6.0130000000000003E-2</v>
      </c>
      <c r="W75" s="75">
        <v>48913</v>
      </c>
      <c r="X75" s="75">
        <f t="shared" si="22"/>
        <v>2941.1386900000002</v>
      </c>
      <c r="Y75" s="75">
        <f t="shared" si="23"/>
        <v>51854.13869</v>
      </c>
      <c r="Z75" s="201">
        <v>1572557</v>
      </c>
      <c r="AA75" s="75">
        <f t="shared" si="24"/>
        <v>1691488.0036093022</v>
      </c>
    </row>
    <row r="76" spans="1:27" s="31" customFormat="1" ht="15" customHeight="1" x14ac:dyDescent="0.35">
      <c r="A76" s="27">
        <v>2002</v>
      </c>
      <c r="B76" s="28" t="s">
        <v>120</v>
      </c>
      <c r="C76" s="29">
        <v>0.3</v>
      </c>
      <c r="D76" s="29">
        <v>0.3</v>
      </c>
      <c r="E76" s="30">
        <v>1020425628</v>
      </c>
      <c r="F76" s="30">
        <v>1107814281</v>
      </c>
      <c r="G76" s="30">
        <f t="shared" si="25"/>
        <v>319235.98635000002</v>
      </c>
      <c r="H76" s="41">
        <f>12711987-11733</f>
        <v>12700254</v>
      </c>
      <c r="I76" s="31">
        <v>530</v>
      </c>
      <c r="J76" s="31">
        <v>2471.7399999999998</v>
      </c>
      <c r="K76" s="51" t="s">
        <v>0</v>
      </c>
      <c r="L76" s="46">
        <f t="shared" si="26"/>
        <v>15</v>
      </c>
      <c r="M76" s="48">
        <f t="shared" si="27"/>
        <v>164.78266666666664</v>
      </c>
      <c r="N76" s="53">
        <v>14229593.402399998</v>
      </c>
      <c r="O76" s="58">
        <v>2304.5</v>
      </c>
      <c r="P76" s="58">
        <v>2402.19</v>
      </c>
      <c r="Q76" s="58">
        <v>2471.7399999999998</v>
      </c>
      <c r="R76" s="30">
        <f t="shared" si="28"/>
        <v>13910357.416049998</v>
      </c>
      <c r="S76" s="30">
        <f t="shared" si="29"/>
        <v>1210103.4160499983</v>
      </c>
      <c r="T76" s="30">
        <f t="shared" si="30"/>
        <v>1028587.9036424985</v>
      </c>
      <c r="U76" s="68">
        <f t="shared" si="31"/>
        <v>9.5281827910685749E-2</v>
      </c>
      <c r="V76" s="68">
        <f t="shared" si="32"/>
        <v>8.0990000000000006E-2</v>
      </c>
      <c r="W76" s="75">
        <v>56543</v>
      </c>
      <c r="X76" s="75">
        <f t="shared" si="22"/>
        <v>4579.4175700000005</v>
      </c>
      <c r="Y76" s="75">
        <f t="shared" si="23"/>
        <v>61122.417569999998</v>
      </c>
      <c r="Z76" s="201">
        <v>8850654</v>
      </c>
      <c r="AA76" s="75">
        <f t="shared" si="24"/>
        <v>9879241.903642498</v>
      </c>
    </row>
    <row r="77" spans="1:27" s="31" customFormat="1" ht="15" customHeight="1" x14ac:dyDescent="0.35">
      <c r="A77" s="32">
        <v>22006</v>
      </c>
      <c r="B77" s="28" t="s">
        <v>153</v>
      </c>
      <c r="C77" s="29">
        <v>0.255</v>
      </c>
      <c r="D77" s="29">
        <v>0.152</v>
      </c>
      <c r="E77" s="30">
        <v>493883758</v>
      </c>
      <c r="F77" s="30">
        <v>596312920</v>
      </c>
      <c r="G77" s="30">
        <f t="shared" si="25"/>
        <v>108289.961065</v>
      </c>
      <c r="H77" s="30">
        <v>2062398</v>
      </c>
      <c r="I77" s="31">
        <v>20</v>
      </c>
      <c r="J77" s="31">
        <v>381.7</v>
      </c>
      <c r="K77" s="51" t="s">
        <v>0</v>
      </c>
      <c r="L77" s="46">
        <f t="shared" si="26"/>
        <v>13.36275</v>
      </c>
      <c r="M77" s="48">
        <f t="shared" si="27"/>
        <v>28.564479616845333</v>
      </c>
      <c r="N77" s="53">
        <v>2371816.4303754838</v>
      </c>
      <c r="O77" s="58">
        <v>376.28</v>
      </c>
      <c r="P77" s="58">
        <v>369.04</v>
      </c>
      <c r="Q77" s="58">
        <v>381.7</v>
      </c>
      <c r="R77" s="30">
        <f t="shared" si="28"/>
        <v>2263526.4693104839</v>
      </c>
      <c r="S77" s="30">
        <f t="shared" si="29"/>
        <v>201128.4693104839</v>
      </c>
      <c r="T77" s="30">
        <f t="shared" si="30"/>
        <v>170959.1989139113</v>
      </c>
      <c r="U77" s="68">
        <f t="shared" si="31"/>
        <v>9.7521656494277006E-2</v>
      </c>
      <c r="V77" s="68">
        <f t="shared" si="32"/>
        <v>8.2890000000000005E-2</v>
      </c>
      <c r="W77" s="75">
        <v>51064</v>
      </c>
      <c r="X77" s="75">
        <f t="shared" si="22"/>
        <v>4232.6949600000007</v>
      </c>
      <c r="Y77" s="75">
        <f t="shared" si="23"/>
        <v>55296.694960000001</v>
      </c>
      <c r="Z77" s="201">
        <v>1644785</v>
      </c>
      <c r="AA77" s="75">
        <f t="shared" si="24"/>
        <v>1815744.1989139114</v>
      </c>
    </row>
    <row r="78" spans="1:27" s="31" customFormat="1" ht="15" customHeight="1" x14ac:dyDescent="0.35">
      <c r="A78" s="32">
        <v>13003</v>
      </c>
      <c r="B78" s="28" t="s">
        <v>104</v>
      </c>
      <c r="C78" s="29">
        <v>0.26600000000000001</v>
      </c>
      <c r="D78" s="29">
        <v>0.3</v>
      </c>
      <c r="E78" s="30">
        <v>370715189</v>
      </c>
      <c r="F78" s="30">
        <v>414329154</v>
      </c>
      <c r="G78" s="30">
        <f t="shared" si="25"/>
        <v>111454.49323699999</v>
      </c>
      <c r="H78" s="30">
        <v>1600563</v>
      </c>
      <c r="I78" s="31">
        <v>0</v>
      </c>
      <c r="J78" s="31">
        <v>289.14999999999998</v>
      </c>
      <c r="K78" s="51" t="s">
        <v>0</v>
      </c>
      <c r="L78" s="46">
        <f t="shared" si="26"/>
        <v>12.668624999999999</v>
      </c>
      <c r="M78" s="48">
        <f t="shared" si="27"/>
        <v>22.824102852519513</v>
      </c>
      <c r="N78" s="53">
        <v>1870666.8934079269</v>
      </c>
      <c r="O78" s="58">
        <v>286</v>
      </c>
      <c r="P78" s="58">
        <v>278</v>
      </c>
      <c r="Q78" s="58">
        <v>289.14999999999998</v>
      </c>
      <c r="R78" s="30">
        <f t="shared" si="28"/>
        <v>1759212.4001709269</v>
      </c>
      <c r="S78" s="30">
        <f t="shared" si="29"/>
        <v>158649.40017092694</v>
      </c>
      <c r="T78" s="30">
        <f t="shared" si="30"/>
        <v>134851.99014528788</v>
      </c>
      <c r="U78" s="68">
        <f t="shared" si="31"/>
        <v>9.9120996906043021E-2</v>
      </c>
      <c r="V78" s="68">
        <f t="shared" si="32"/>
        <v>8.4250000000000005E-2</v>
      </c>
      <c r="W78" s="75">
        <v>47837</v>
      </c>
      <c r="X78" s="75">
        <f t="shared" si="22"/>
        <v>4030.2672500000003</v>
      </c>
      <c r="Y78" s="75">
        <f t="shared" si="23"/>
        <v>51867.267249999997</v>
      </c>
      <c r="Z78" s="201">
        <v>1154788</v>
      </c>
      <c r="AA78" s="75">
        <f t="shared" si="24"/>
        <v>1289639.9901452879</v>
      </c>
    </row>
    <row r="79" spans="1:27" s="31" customFormat="1" ht="15" customHeight="1" x14ac:dyDescent="0.35">
      <c r="A79" s="27">
        <v>2003</v>
      </c>
      <c r="B79" s="28" t="s">
        <v>28</v>
      </c>
      <c r="C79" s="29">
        <v>0.18</v>
      </c>
      <c r="D79" s="29">
        <v>0.2</v>
      </c>
      <c r="E79" s="30">
        <v>357336074</v>
      </c>
      <c r="F79" s="30">
        <v>425302131</v>
      </c>
      <c r="G79" s="30">
        <f t="shared" si="25"/>
        <v>74690.459760000012</v>
      </c>
      <c r="H79" s="30">
        <v>1262885</v>
      </c>
      <c r="I79" s="31">
        <v>2</v>
      </c>
      <c r="J79" s="31">
        <v>217</v>
      </c>
      <c r="K79" s="51" t="s">
        <v>0</v>
      </c>
      <c r="L79" s="46">
        <f t="shared" si="26"/>
        <v>12.1275</v>
      </c>
      <c r="M79" s="48">
        <f t="shared" si="27"/>
        <v>17.893217893217894</v>
      </c>
      <c r="N79" s="53">
        <v>1469909.9257884973</v>
      </c>
      <c r="O79" s="58">
        <v>228</v>
      </c>
      <c r="P79" s="58">
        <v>216</v>
      </c>
      <c r="Q79" s="58">
        <v>217</v>
      </c>
      <c r="R79" s="30">
        <f t="shared" si="28"/>
        <v>1395219.4660284973</v>
      </c>
      <c r="S79" s="30">
        <f t="shared" si="29"/>
        <v>132334.46602849732</v>
      </c>
      <c r="T79" s="30">
        <f t="shared" si="30"/>
        <v>112484.29612422272</v>
      </c>
      <c r="U79" s="68">
        <f t="shared" si="31"/>
        <v>0.10478742405563239</v>
      </c>
      <c r="V79" s="68">
        <f t="shared" si="32"/>
        <v>8.9069999999999996E-2</v>
      </c>
      <c r="W79" s="75">
        <v>52142</v>
      </c>
      <c r="X79" s="75">
        <f t="shared" si="22"/>
        <v>4644.2879400000002</v>
      </c>
      <c r="Y79" s="75">
        <f t="shared" si="23"/>
        <v>56786.287940000002</v>
      </c>
      <c r="Z79" s="201">
        <v>1005822</v>
      </c>
      <c r="AA79" s="75">
        <f t="shared" si="24"/>
        <v>1118306.2961242227</v>
      </c>
    </row>
    <row r="80" spans="1:27" s="31" customFormat="1" ht="15" customHeight="1" x14ac:dyDescent="0.35">
      <c r="A80" s="27">
        <v>37003</v>
      </c>
      <c r="B80" s="28" t="s">
        <v>34</v>
      </c>
      <c r="C80" s="29">
        <v>0.13500000000000001</v>
      </c>
      <c r="D80" s="29">
        <v>0.123</v>
      </c>
      <c r="E80" s="30">
        <v>260779704</v>
      </c>
      <c r="F80" s="30">
        <v>286104239</v>
      </c>
      <c r="G80" s="30">
        <f t="shared" si="25"/>
        <v>35198.0407185</v>
      </c>
      <c r="H80" s="30">
        <v>1077387</v>
      </c>
      <c r="I80" s="31">
        <v>1</v>
      </c>
      <c r="J80" s="31">
        <v>188</v>
      </c>
      <c r="K80" s="51" t="s">
        <v>0</v>
      </c>
      <c r="L80" s="46">
        <f t="shared" si="26"/>
        <v>12</v>
      </c>
      <c r="M80" s="48">
        <f t="shared" si="27"/>
        <v>15.666666666666666</v>
      </c>
      <c r="N80" s="53">
        <v>1285749.8531249999</v>
      </c>
      <c r="O80" s="58">
        <v>191</v>
      </c>
      <c r="P80" s="58">
        <v>178</v>
      </c>
      <c r="Q80" s="58">
        <v>188</v>
      </c>
      <c r="R80" s="30">
        <f t="shared" si="28"/>
        <v>1250551.8124064999</v>
      </c>
      <c r="S80" s="30">
        <f t="shared" si="29"/>
        <v>173164.81240649987</v>
      </c>
      <c r="T80" s="30">
        <f t="shared" si="30"/>
        <v>147190.09054552487</v>
      </c>
      <c r="U80" s="68">
        <f t="shared" si="31"/>
        <v>0.16072665848622628</v>
      </c>
      <c r="V80" s="68">
        <f t="shared" si="32"/>
        <v>0.13661999999999999</v>
      </c>
      <c r="W80" s="75">
        <v>41855</v>
      </c>
      <c r="X80" s="75">
        <f t="shared" si="22"/>
        <v>5718.2300999999998</v>
      </c>
      <c r="Y80" s="75">
        <f t="shared" si="23"/>
        <v>47573.230100000001</v>
      </c>
      <c r="Z80" s="201">
        <v>788125</v>
      </c>
      <c r="AA80" s="75">
        <f t="shared" si="24"/>
        <v>935315.09054552484</v>
      </c>
    </row>
    <row r="81" spans="1:27" s="31" customFormat="1" ht="15" customHeight="1" x14ac:dyDescent="0.35">
      <c r="A81" s="32">
        <v>35002</v>
      </c>
      <c r="B81" s="28" t="s">
        <v>26</v>
      </c>
      <c r="C81" s="29">
        <v>0.26800000000000002</v>
      </c>
      <c r="D81" s="29">
        <v>0.3</v>
      </c>
      <c r="E81" s="30">
        <v>267469362</v>
      </c>
      <c r="F81" s="30">
        <v>313683288</v>
      </c>
      <c r="G81" s="30">
        <f t="shared" si="25"/>
        <v>82893.387708000009</v>
      </c>
      <c r="H81" s="30">
        <v>1961763</v>
      </c>
      <c r="I81" s="31">
        <v>0</v>
      </c>
      <c r="J81" s="31">
        <v>361</v>
      </c>
      <c r="K81" s="51" t="s">
        <v>0</v>
      </c>
      <c r="L81" s="46">
        <f t="shared" si="26"/>
        <v>13.2075</v>
      </c>
      <c r="M81" s="48">
        <f t="shared" si="27"/>
        <v>27.332954760552717</v>
      </c>
      <c r="N81" s="53">
        <v>2240213.0721181147</v>
      </c>
      <c r="O81" s="58">
        <v>362</v>
      </c>
      <c r="P81" s="58">
        <v>368</v>
      </c>
      <c r="Q81" s="58">
        <v>361</v>
      </c>
      <c r="R81" s="30">
        <f t="shared" si="28"/>
        <v>2157319.6844101148</v>
      </c>
      <c r="S81" s="30">
        <f t="shared" si="29"/>
        <v>195556.68441011477</v>
      </c>
      <c r="T81" s="30">
        <f t="shared" si="30"/>
        <v>166223.18174859756</v>
      </c>
      <c r="U81" s="68">
        <f t="shared" si="31"/>
        <v>9.9684153697523495E-2</v>
      </c>
      <c r="V81" s="68">
        <f t="shared" si="32"/>
        <v>8.473E-2</v>
      </c>
      <c r="W81" s="75">
        <v>50878</v>
      </c>
      <c r="X81" s="75">
        <f t="shared" si="22"/>
        <v>4310.8929399999997</v>
      </c>
      <c r="Y81" s="75">
        <f t="shared" si="23"/>
        <v>55188.892939999998</v>
      </c>
      <c r="Z81" s="201">
        <v>1884003</v>
      </c>
      <c r="AA81" s="75">
        <f t="shared" si="24"/>
        <v>2050226.1817485976</v>
      </c>
    </row>
    <row r="82" spans="1:27" s="31" customFormat="1" ht="15" customHeight="1" x14ac:dyDescent="0.35">
      <c r="A82" s="27">
        <v>7002</v>
      </c>
      <c r="B82" s="28" t="s">
        <v>74</v>
      </c>
      <c r="C82" s="29">
        <v>0.185</v>
      </c>
      <c r="D82" s="29">
        <v>0.21</v>
      </c>
      <c r="E82" s="30">
        <v>329630532</v>
      </c>
      <c r="F82" s="30">
        <v>395882467</v>
      </c>
      <c r="G82" s="30">
        <f t="shared" si="25"/>
        <v>72058.48324500001</v>
      </c>
      <c r="H82" s="30">
        <v>1695074</v>
      </c>
      <c r="I82" s="31">
        <v>6</v>
      </c>
      <c r="J82" s="31">
        <v>307</v>
      </c>
      <c r="K82" s="51" t="s">
        <v>0</v>
      </c>
      <c r="L82" s="46">
        <f t="shared" si="26"/>
        <v>12.8025</v>
      </c>
      <c r="M82" s="48">
        <f t="shared" si="27"/>
        <v>23.979691466510445</v>
      </c>
      <c r="N82" s="53">
        <v>1974981.9390743992</v>
      </c>
      <c r="O82" s="58">
        <v>293</v>
      </c>
      <c r="P82" s="58">
        <v>293.5</v>
      </c>
      <c r="Q82" s="58">
        <v>307</v>
      </c>
      <c r="R82" s="30">
        <f t="shared" si="28"/>
        <v>1902923.4558293992</v>
      </c>
      <c r="S82" s="30">
        <f t="shared" si="29"/>
        <v>207849.45582939917</v>
      </c>
      <c r="T82" s="30">
        <f t="shared" si="30"/>
        <v>176672.0374549893</v>
      </c>
      <c r="U82" s="68">
        <f t="shared" si="31"/>
        <v>0.12261969437877</v>
      </c>
      <c r="V82" s="68">
        <f t="shared" si="32"/>
        <v>0.10423</v>
      </c>
      <c r="W82" s="75">
        <v>47516</v>
      </c>
      <c r="X82" s="75">
        <f t="shared" si="22"/>
        <v>4952.5926799999997</v>
      </c>
      <c r="Y82" s="75">
        <f t="shared" si="23"/>
        <v>52468.592680000002</v>
      </c>
      <c r="Z82" s="201">
        <v>1296228</v>
      </c>
      <c r="AA82" s="75">
        <f t="shared" si="24"/>
        <v>1472900.0374549893</v>
      </c>
    </row>
    <row r="83" spans="1:27" s="31" customFormat="1" ht="15" customHeight="1" x14ac:dyDescent="0.35">
      <c r="A83" s="27">
        <v>38003</v>
      </c>
      <c r="B83" s="28" t="s">
        <v>102</v>
      </c>
      <c r="C83" s="29">
        <v>0.255</v>
      </c>
      <c r="D83" s="29">
        <v>0.3</v>
      </c>
      <c r="E83" s="30">
        <v>220692877</v>
      </c>
      <c r="F83" s="30">
        <v>261280082</v>
      </c>
      <c r="G83" s="30">
        <f t="shared" si="25"/>
        <v>67330.354117499999</v>
      </c>
      <c r="H83" s="30">
        <v>938785</v>
      </c>
      <c r="I83" s="31">
        <v>0</v>
      </c>
      <c r="J83" s="31">
        <v>162</v>
      </c>
      <c r="K83" s="51" t="s">
        <v>0</v>
      </c>
      <c r="L83" s="46">
        <f t="shared" si="26"/>
        <v>12</v>
      </c>
      <c r="M83" s="48">
        <f t="shared" si="27"/>
        <v>13.5</v>
      </c>
      <c r="N83" s="53">
        <v>1106462.0249999999</v>
      </c>
      <c r="O83" s="58">
        <v>165</v>
      </c>
      <c r="P83" s="58">
        <v>163</v>
      </c>
      <c r="Q83" s="58">
        <v>162</v>
      </c>
      <c r="R83" s="30">
        <f t="shared" si="28"/>
        <v>1039131.6708824999</v>
      </c>
      <c r="S83" s="30">
        <f t="shared" si="29"/>
        <v>100346.67088249989</v>
      </c>
      <c r="T83" s="30">
        <f t="shared" si="30"/>
        <v>85294.670250124909</v>
      </c>
      <c r="U83" s="68">
        <f t="shared" si="31"/>
        <v>0.10688993846567627</v>
      </c>
      <c r="V83" s="68">
        <f t="shared" si="32"/>
        <v>9.0859999999999996E-2</v>
      </c>
      <c r="W83" s="75">
        <v>48953</v>
      </c>
      <c r="X83" s="75">
        <f t="shared" si="22"/>
        <v>4447.8695799999996</v>
      </c>
      <c r="Y83" s="75">
        <f t="shared" si="23"/>
        <v>53400.869579999999</v>
      </c>
      <c r="Z83" s="201">
        <v>960467</v>
      </c>
      <c r="AA83" s="75">
        <f t="shared" si="24"/>
        <v>1045761.6702501249</v>
      </c>
    </row>
    <row r="84" spans="1:27" s="31" customFormat="1" ht="15" customHeight="1" x14ac:dyDescent="0.35">
      <c r="A84" s="27">
        <v>45005</v>
      </c>
      <c r="B84" s="28" t="s">
        <v>72</v>
      </c>
      <c r="C84" s="29"/>
      <c r="D84" s="29">
        <v>0.3</v>
      </c>
      <c r="E84" s="30">
        <v>359843903</v>
      </c>
      <c r="F84" s="30">
        <v>424819028</v>
      </c>
      <c r="G84" s="30">
        <f t="shared" si="25"/>
        <v>63722.854199999994</v>
      </c>
      <c r="H84" s="30">
        <v>1245680</v>
      </c>
      <c r="I84" s="31">
        <v>5</v>
      </c>
      <c r="J84" s="31">
        <v>218</v>
      </c>
      <c r="K84" s="51" t="s">
        <v>0</v>
      </c>
      <c r="L84" s="46">
        <f t="shared" si="26"/>
        <v>12.135</v>
      </c>
      <c r="M84" s="48">
        <f t="shared" si="27"/>
        <v>17.96456530696333</v>
      </c>
      <c r="N84" s="53">
        <v>1480821.0043263289</v>
      </c>
      <c r="O84" s="58">
        <v>215</v>
      </c>
      <c r="P84" s="58">
        <v>202</v>
      </c>
      <c r="Q84" s="58">
        <v>218</v>
      </c>
      <c r="R84" s="30">
        <f t="shared" si="28"/>
        <v>1417098.1501263289</v>
      </c>
      <c r="S84" s="30">
        <f t="shared" si="29"/>
        <v>171418.15012632892</v>
      </c>
      <c r="T84" s="30">
        <f t="shared" si="30"/>
        <v>145705.42760737959</v>
      </c>
      <c r="U84" s="68">
        <f t="shared" si="31"/>
        <v>0.13761010060876705</v>
      </c>
      <c r="V84" s="68">
        <f t="shared" si="32"/>
        <v>0.11697</v>
      </c>
      <c r="W84" s="75">
        <v>50718</v>
      </c>
      <c r="X84" s="75">
        <f t="shared" si="22"/>
        <v>5932.4844600000006</v>
      </c>
      <c r="Y84" s="75">
        <f t="shared" si="23"/>
        <v>56650.48446</v>
      </c>
      <c r="Z84" s="201">
        <v>1016394</v>
      </c>
      <c r="AA84" s="75">
        <f t="shared" si="24"/>
        <v>1162099.4276073796</v>
      </c>
    </row>
    <row r="85" spans="1:27" s="31" customFormat="1" ht="15" customHeight="1" x14ac:dyDescent="0.4">
      <c r="A85" s="27">
        <v>40001</v>
      </c>
      <c r="B85" s="28" t="s">
        <v>85</v>
      </c>
      <c r="C85" s="29">
        <v>0.3</v>
      </c>
      <c r="D85" s="29">
        <v>0.3</v>
      </c>
      <c r="E85" s="30">
        <v>803825222</v>
      </c>
      <c r="F85" s="30">
        <v>842568922</v>
      </c>
      <c r="G85" s="30">
        <f t="shared" si="25"/>
        <v>246959.12159999998</v>
      </c>
      <c r="H85" s="30">
        <v>3734574</v>
      </c>
      <c r="I85" s="31">
        <v>10</v>
      </c>
      <c r="J85" s="31">
        <v>763.29</v>
      </c>
      <c r="K85" s="66">
        <f>K74</f>
        <v>0</v>
      </c>
      <c r="L85" s="46">
        <f t="shared" si="26"/>
        <v>15</v>
      </c>
      <c r="M85" s="48">
        <f t="shared" si="27"/>
        <v>50.885999999999996</v>
      </c>
      <c r="N85" s="53">
        <v>4184284.2178999991</v>
      </c>
      <c r="O85" s="58">
        <v>784.53</v>
      </c>
      <c r="P85" s="58">
        <v>740.28</v>
      </c>
      <c r="Q85" s="58">
        <v>763.29</v>
      </c>
      <c r="R85" s="30">
        <f t="shared" si="28"/>
        <v>3937325.0962999989</v>
      </c>
      <c r="S85" s="30">
        <f t="shared" si="29"/>
        <v>202751.09629999893</v>
      </c>
      <c r="T85" s="30">
        <f t="shared" si="30"/>
        <v>172338.43185499907</v>
      </c>
      <c r="U85" s="68">
        <f t="shared" si="31"/>
        <v>5.4290287540158244E-2</v>
      </c>
      <c r="V85" s="68">
        <f t="shared" si="32"/>
        <v>4.6149999999999997E-2</v>
      </c>
      <c r="W85" s="75">
        <v>60818</v>
      </c>
      <c r="X85" s="75">
        <f t="shared" si="22"/>
        <v>2806.7506999999996</v>
      </c>
      <c r="Y85" s="75">
        <f t="shared" si="23"/>
        <v>63624.750699999997</v>
      </c>
      <c r="Z85" s="201">
        <v>4074821</v>
      </c>
      <c r="AA85" s="75">
        <f t="shared" si="24"/>
        <v>4247159.4318549987</v>
      </c>
    </row>
    <row r="86" spans="1:27" s="31" customFormat="1" ht="15" customHeight="1" x14ac:dyDescent="0.35">
      <c r="A86" s="27">
        <v>52004</v>
      </c>
      <c r="B86" s="28" t="s">
        <v>53</v>
      </c>
      <c r="C86" s="29">
        <v>0.245</v>
      </c>
      <c r="D86" s="29">
        <v>0.3</v>
      </c>
      <c r="E86" s="30">
        <v>260599059</v>
      </c>
      <c r="F86" s="30">
        <v>318470689</v>
      </c>
      <c r="G86" s="30">
        <f t="shared" si="25"/>
        <v>79693.988077500006</v>
      </c>
      <c r="H86" s="30">
        <v>1522355</v>
      </c>
      <c r="I86" s="31">
        <v>0</v>
      </c>
      <c r="J86" s="31">
        <v>273.37</v>
      </c>
      <c r="K86" s="51" t="s">
        <v>0</v>
      </c>
      <c r="L86" s="46">
        <f t="shared" si="26"/>
        <v>12.550274999999999</v>
      </c>
      <c r="M86" s="48">
        <f t="shared" si="27"/>
        <v>21.78199282485842</v>
      </c>
      <c r="N86" s="53">
        <v>1785255.39922432</v>
      </c>
      <c r="O86" s="58">
        <v>244.33</v>
      </c>
      <c r="P86" s="58">
        <v>266.61</v>
      </c>
      <c r="Q86" s="58">
        <v>273.37</v>
      </c>
      <c r="R86" s="30">
        <f t="shared" si="28"/>
        <v>1705561.4111468201</v>
      </c>
      <c r="S86" s="30">
        <f t="shared" si="29"/>
        <v>183206.41114682006</v>
      </c>
      <c r="T86" s="30">
        <f t="shared" si="30"/>
        <v>155725.44947479703</v>
      </c>
      <c r="U86" s="68">
        <f t="shared" si="31"/>
        <v>0.12034407949973565</v>
      </c>
      <c r="V86" s="68">
        <f t="shared" si="32"/>
        <v>0.10229000000000001</v>
      </c>
      <c r="W86" s="75">
        <v>52465</v>
      </c>
      <c r="X86" s="75">
        <f t="shared" si="22"/>
        <v>5366.6448500000006</v>
      </c>
      <c r="Y86" s="75">
        <f t="shared" si="23"/>
        <v>57831.644849999997</v>
      </c>
      <c r="Z86" s="201">
        <v>1146362</v>
      </c>
      <c r="AA86" s="75">
        <f t="shared" si="24"/>
        <v>1302087.4494747971</v>
      </c>
    </row>
    <row r="87" spans="1:27" s="31" customFormat="1" ht="15" customHeight="1" x14ac:dyDescent="0.35">
      <c r="A87" s="27">
        <v>41004</v>
      </c>
      <c r="B87" s="28" t="s">
        <v>37</v>
      </c>
      <c r="C87" s="29">
        <v>0.3</v>
      </c>
      <c r="D87" s="29">
        <v>0.3</v>
      </c>
      <c r="E87" s="30">
        <v>500935028</v>
      </c>
      <c r="F87" s="30">
        <v>560707477</v>
      </c>
      <c r="G87" s="30">
        <f t="shared" si="25"/>
        <v>159246.37575000001</v>
      </c>
      <c r="H87" s="30">
        <v>5118208</v>
      </c>
      <c r="I87" s="31">
        <v>0</v>
      </c>
      <c r="J87" s="31">
        <v>1049.51</v>
      </c>
      <c r="K87" s="51" t="s">
        <v>0</v>
      </c>
      <c r="L87" s="46">
        <f t="shared" si="26"/>
        <v>15</v>
      </c>
      <c r="M87" s="48">
        <f t="shared" si="27"/>
        <v>69.967333333333329</v>
      </c>
      <c r="N87" s="53">
        <v>5734533.1350999996</v>
      </c>
      <c r="O87" s="58">
        <v>1032</v>
      </c>
      <c r="P87" s="58">
        <v>1044</v>
      </c>
      <c r="Q87" s="58">
        <v>1049.51</v>
      </c>
      <c r="R87" s="30">
        <f t="shared" si="28"/>
        <v>5575286.7593499999</v>
      </c>
      <c r="S87" s="30">
        <f t="shared" si="29"/>
        <v>457078.75934999995</v>
      </c>
      <c r="T87" s="30">
        <f t="shared" si="30"/>
        <v>388516.94544749992</v>
      </c>
      <c r="U87" s="68">
        <f t="shared" si="31"/>
        <v>8.9304451743657143E-2</v>
      </c>
      <c r="V87" s="68">
        <f t="shared" si="32"/>
        <v>7.5910000000000005E-2</v>
      </c>
      <c r="W87" s="75">
        <v>47937</v>
      </c>
      <c r="X87" s="75">
        <f t="shared" si="22"/>
        <v>3638.8976700000003</v>
      </c>
      <c r="Y87" s="75">
        <f t="shared" si="23"/>
        <v>51575.897669999998</v>
      </c>
      <c r="Z87" s="201">
        <v>3337344</v>
      </c>
      <c r="AA87" s="75">
        <f t="shared" si="24"/>
        <v>3725860.9454474999</v>
      </c>
    </row>
    <row r="88" spans="1:27" s="31" customFormat="1" ht="15" customHeight="1" x14ac:dyDescent="0.35">
      <c r="A88" s="27">
        <v>44002</v>
      </c>
      <c r="B88" s="28" t="s">
        <v>106</v>
      </c>
      <c r="C88" s="29">
        <v>0.26500000000000001</v>
      </c>
      <c r="D88" s="29">
        <v>0.3</v>
      </c>
      <c r="E88" s="30">
        <v>311242546</v>
      </c>
      <c r="F88" s="30">
        <v>347564033</v>
      </c>
      <c r="G88" s="30">
        <f t="shared" si="25"/>
        <v>93374.242294999989</v>
      </c>
      <c r="H88" s="30">
        <v>1156576</v>
      </c>
      <c r="I88" s="31">
        <v>19</v>
      </c>
      <c r="J88" s="31">
        <v>196</v>
      </c>
      <c r="K88" s="51" t="s">
        <v>0</v>
      </c>
      <c r="L88" s="46">
        <f t="shared" si="26"/>
        <v>12</v>
      </c>
      <c r="M88" s="48">
        <f t="shared" si="27"/>
        <v>16.333333333333332</v>
      </c>
      <c r="N88" s="53">
        <v>1371125.0093749999</v>
      </c>
      <c r="O88" s="58">
        <v>213</v>
      </c>
      <c r="P88" s="58">
        <v>183</v>
      </c>
      <c r="Q88" s="58">
        <v>196</v>
      </c>
      <c r="R88" s="30">
        <f t="shared" si="28"/>
        <v>1277750.7670799999</v>
      </c>
      <c r="S88" s="30">
        <f t="shared" si="29"/>
        <v>121174.7670799999</v>
      </c>
      <c r="T88" s="30">
        <f t="shared" si="30"/>
        <v>102998.55201799991</v>
      </c>
      <c r="U88" s="68">
        <f t="shared" si="31"/>
        <v>0.10477025900589318</v>
      </c>
      <c r="V88" s="68">
        <f t="shared" si="32"/>
        <v>8.9050000000000004E-2</v>
      </c>
      <c r="W88" s="75">
        <v>38763</v>
      </c>
      <c r="X88" s="75">
        <f t="shared" si="22"/>
        <v>3451.8451500000001</v>
      </c>
      <c r="Y88" s="75">
        <f t="shared" si="23"/>
        <v>42214.845150000001</v>
      </c>
      <c r="Z88" s="201">
        <v>886889</v>
      </c>
      <c r="AA88" s="75">
        <f t="shared" si="24"/>
        <v>989887.55201799993</v>
      </c>
    </row>
    <row r="89" spans="1:27" s="31" customFormat="1" ht="15" customHeight="1" x14ac:dyDescent="0.35">
      <c r="A89" s="27">
        <v>42001</v>
      </c>
      <c r="B89" s="28" t="s">
        <v>75</v>
      </c>
      <c r="C89" s="29">
        <v>0.25800000000000001</v>
      </c>
      <c r="D89" s="29">
        <v>0.3</v>
      </c>
      <c r="E89" s="30">
        <v>440810624</v>
      </c>
      <c r="F89" s="30">
        <v>525935485</v>
      </c>
      <c r="G89" s="30">
        <f t="shared" si="25"/>
        <v>135754.89324599999</v>
      </c>
      <c r="H89" s="30">
        <v>2117986</v>
      </c>
      <c r="I89" s="31">
        <v>0</v>
      </c>
      <c r="J89" s="31">
        <v>388</v>
      </c>
      <c r="K89" s="51" t="s">
        <v>0</v>
      </c>
      <c r="L89" s="46">
        <f t="shared" si="26"/>
        <v>13.41</v>
      </c>
      <c r="M89" s="48">
        <f t="shared" si="27"/>
        <v>28.933631618195378</v>
      </c>
      <c r="N89" s="53">
        <v>2371404.7874720357</v>
      </c>
      <c r="O89" s="58">
        <v>401</v>
      </c>
      <c r="P89" s="58">
        <v>398</v>
      </c>
      <c r="Q89" s="58">
        <v>388</v>
      </c>
      <c r="R89" s="30">
        <f t="shared" si="28"/>
        <v>2235649.8942260356</v>
      </c>
      <c r="S89" s="30">
        <f t="shared" si="29"/>
        <v>117663.89422603557</v>
      </c>
      <c r="T89" s="30">
        <f t="shared" si="30"/>
        <v>100014.31009213022</v>
      </c>
      <c r="U89" s="68">
        <f t="shared" si="31"/>
        <v>5.5554613782166438E-2</v>
      </c>
      <c r="V89" s="68">
        <f t="shared" si="32"/>
        <v>4.7219999999999998E-2</v>
      </c>
      <c r="W89" s="75">
        <v>57266</v>
      </c>
      <c r="X89" s="75">
        <f t="shared" si="22"/>
        <v>2704.10052</v>
      </c>
      <c r="Y89" s="75">
        <f t="shared" si="23"/>
        <v>59970.10052</v>
      </c>
      <c r="Z89" s="201">
        <v>2221342</v>
      </c>
      <c r="AA89" s="75">
        <f t="shared" si="24"/>
        <v>2321356.3100921302</v>
      </c>
    </row>
    <row r="90" spans="1:27" s="31" customFormat="1" ht="15" customHeight="1" x14ac:dyDescent="0.35">
      <c r="A90" s="27">
        <v>39002</v>
      </c>
      <c r="B90" s="28" t="s">
        <v>154</v>
      </c>
      <c r="C90" s="29">
        <v>0.3</v>
      </c>
      <c r="D90" s="29">
        <v>0.3</v>
      </c>
      <c r="E90" s="30">
        <v>709911819</v>
      </c>
      <c r="F90" s="30">
        <v>772498202</v>
      </c>
      <c r="G90" s="30">
        <f t="shared" si="25"/>
        <v>222361.50314999997</v>
      </c>
      <c r="H90" s="30">
        <v>5662357</v>
      </c>
      <c r="I90" s="31">
        <v>1</v>
      </c>
      <c r="J90" s="31">
        <v>1160.8399999999999</v>
      </c>
      <c r="K90" s="111" t="s">
        <v>0</v>
      </c>
      <c r="L90" s="46">
        <f t="shared" si="26"/>
        <v>15</v>
      </c>
      <c r="M90" s="48">
        <f t="shared" si="27"/>
        <v>77.389333333333326</v>
      </c>
      <c r="N90" s="53">
        <v>6344207.3708999995</v>
      </c>
      <c r="O90" s="58">
        <v>1138.68</v>
      </c>
      <c r="P90" s="58">
        <v>1131.8699999999999</v>
      </c>
      <c r="Q90" s="58">
        <v>1160.8399999999999</v>
      </c>
      <c r="R90" s="30">
        <f t="shared" si="28"/>
        <v>6121845.8677499993</v>
      </c>
      <c r="S90" s="30">
        <f t="shared" si="29"/>
        <v>459488.86774999928</v>
      </c>
      <c r="T90" s="30">
        <f t="shared" si="30"/>
        <v>390565.53758749936</v>
      </c>
      <c r="U90" s="68">
        <f t="shared" si="31"/>
        <v>8.1147986209629541E-2</v>
      </c>
      <c r="V90" s="68">
        <f t="shared" si="32"/>
        <v>6.898E-2</v>
      </c>
      <c r="W90" s="75">
        <v>52922</v>
      </c>
      <c r="X90" s="75">
        <f t="shared" si="22"/>
        <v>3650.5595600000001</v>
      </c>
      <c r="Y90" s="75">
        <f t="shared" si="23"/>
        <v>56572.559560000002</v>
      </c>
      <c r="Z90" s="201">
        <v>4277138</v>
      </c>
      <c r="AA90" s="75">
        <f t="shared" si="24"/>
        <v>4667703.5375874992</v>
      </c>
    </row>
    <row r="91" spans="1:27" s="31" customFormat="1" ht="15" customHeight="1" x14ac:dyDescent="0.35">
      <c r="A91" s="27">
        <v>60003</v>
      </c>
      <c r="B91" s="28" t="s">
        <v>91</v>
      </c>
      <c r="C91" s="29">
        <v>0.29699999999999999</v>
      </c>
      <c r="D91" s="29">
        <v>0.3</v>
      </c>
      <c r="E91" s="30">
        <v>176986811</v>
      </c>
      <c r="F91" s="30">
        <v>203720332</v>
      </c>
      <c r="G91" s="30">
        <f t="shared" si="25"/>
        <v>56840.591233499996</v>
      </c>
      <c r="H91" s="30">
        <v>1095779</v>
      </c>
      <c r="I91" s="31">
        <v>2</v>
      </c>
      <c r="J91" s="31">
        <v>191</v>
      </c>
      <c r="K91" s="51" t="s">
        <v>0</v>
      </c>
      <c r="L91" s="46">
        <f t="shared" si="26"/>
        <v>12</v>
      </c>
      <c r="M91" s="48">
        <f t="shared" si="27"/>
        <v>15.916666666666666</v>
      </c>
      <c r="N91" s="53">
        <v>1307947.3937499998</v>
      </c>
      <c r="O91" s="58">
        <v>178</v>
      </c>
      <c r="P91" s="58">
        <v>195</v>
      </c>
      <c r="Q91" s="58">
        <v>191</v>
      </c>
      <c r="R91" s="30">
        <f t="shared" si="28"/>
        <v>1251106.8025164998</v>
      </c>
      <c r="S91" s="30">
        <f t="shared" si="29"/>
        <v>155327.80251649977</v>
      </c>
      <c r="T91" s="30">
        <f t="shared" si="30"/>
        <v>132028.63213902479</v>
      </c>
      <c r="U91" s="68">
        <f t="shared" si="31"/>
        <v>0.14175103056045038</v>
      </c>
      <c r="V91" s="68">
        <f t="shared" si="32"/>
        <v>0.12049</v>
      </c>
      <c r="W91" s="75">
        <v>44705</v>
      </c>
      <c r="X91" s="75">
        <f t="shared" si="22"/>
        <v>5386.5054499999997</v>
      </c>
      <c r="Y91" s="75">
        <f t="shared" si="23"/>
        <v>50091.505449999997</v>
      </c>
      <c r="Z91" s="201">
        <v>914667</v>
      </c>
      <c r="AA91" s="75">
        <f t="shared" si="24"/>
        <v>1046695.6321390248</v>
      </c>
    </row>
    <row r="92" spans="1:27" s="31" customFormat="1" ht="15" customHeight="1" x14ac:dyDescent="0.35">
      <c r="A92" s="27">
        <v>43007</v>
      </c>
      <c r="B92" s="28" t="s">
        <v>155</v>
      </c>
      <c r="C92" s="29">
        <v>0.1</v>
      </c>
      <c r="D92" s="29">
        <v>0.3</v>
      </c>
      <c r="E92" s="30">
        <v>318760382</v>
      </c>
      <c r="F92" s="30">
        <v>352389902</v>
      </c>
      <c r="G92" s="30">
        <f t="shared" si="25"/>
        <v>68796.504400000005</v>
      </c>
      <c r="H92" s="30">
        <v>1948907</v>
      </c>
      <c r="I92" s="31">
        <v>10</v>
      </c>
      <c r="J92" s="31">
        <v>359.57</v>
      </c>
      <c r="K92" s="51" t="s">
        <v>0</v>
      </c>
      <c r="L92" s="46">
        <f t="shared" si="26"/>
        <v>13.196774999999999</v>
      </c>
      <c r="M92" s="48">
        <f t="shared" si="27"/>
        <v>27.24680840584158</v>
      </c>
      <c r="N92" s="53">
        <v>2248679.0530641009</v>
      </c>
      <c r="O92" s="58">
        <v>357.53</v>
      </c>
      <c r="P92" s="58">
        <v>356.92</v>
      </c>
      <c r="Q92" s="58">
        <v>359.57</v>
      </c>
      <c r="R92" s="30">
        <f t="shared" si="28"/>
        <v>2179882.5486641009</v>
      </c>
      <c r="S92" s="30">
        <f t="shared" si="29"/>
        <v>230975.54866410093</v>
      </c>
      <c r="T92" s="30">
        <f t="shared" si="30"/>
        <v>196329.21636448579</v>
      </c>
      <c r="U92" s="68">
        <f t="shared" si="31"/>
        <v>0.11851542873215651</v>
      </c>
      <c r="V92" s="68">
        <f t="shared" si="32"/>
        <v>0.10074</v>
      </c>
      <c r="W92" s="75">
        <v>50237</v>
      </c>
      <c r="X92" s="75">
        <f t="shared" si="22"/>
        <v>5060.8753799999995</v>
      </c>
      <c r="Y92" s="75">
        <f t="shared" si="23"/>
        <v>55297.875379999998</v>
      </c>
      <c r="Z92" s="201">
        <v>1514648</v>
      </c>
      <c r="AA92" s="75">
        <f t="shared" si="24"/>
        <v>1710977.2163644857</v>
      </c>
    </row>
    <row r="93" spans="1:27" s="31" customFormat="1" ht="15" customHeight="1" x14ac:dyDescent="0.35">
      <c r="A93" s="27">
        <v>15001</v>
      </c>
      <c r="B93" s="28" t="s">
        <v>156</v>
      </c>
      <c r="C93" s="29">
        <v>0.24199999999999999</v>
      </c>
      <c r="D93" s="29">
        <v>0.3</v>
      </c>
      <c r="E93" s="30">
        <v>87700664</v>
      </c>
      <c r="F93" s="30">
        <v>103292692</v>
      </c>
      <c r="G93" s="30">
        <f t="shared" si="25"/>
        <v>26105.684144000003</v>
      </c>
      <c r="H93" s="30">
        <v>935923</v>
      </c>
      <c r="I93" s="31">
        <v>0</v>
      </c>
      <c r="J93" s="31">
        <v>152</v>
      </c>
      <c r="K93" s="51" t="s">
        <v>0</v>
      </c>
      <c r="L93" s="46">
        <f t="shared" si="26"/>
        <v>12</v>
      </c>
      <c r="M93" s="48">
        <f t="shared" si="27"/>
        <v>12.666666666666666</v>
      </c>
      <c r="N93" s="53">
        <v>1038161.9</v>
      </c>
      <c r="O93" s="58">
        <v>171</v>
      </c>
      <c r="P93" s="58">
        <v>156</v>
      </c>
      <c r="Q93" s="58">
        <v>152</v>
      </c>
      <c r="R93" s="30">
        <f t="shared" si="28"/>
        <v>1012056.215856</v>
      </c>
      <c r="S93" s="30">
        <f t="shared" si="29"/>
        <v>76133.215855999966</v>
      </c>
      <c r="T93" s="30">
        <f t="shared" si="30"/>
        <v>64713.23347759997</v>
      </c>
      <c r="U93" s="68">
        <f t="shared" si="31"/>
        <v>8.1345597721180024E-2</v>
      </c>
      <c r="V93" s="68">
        <f t="shared" si="32"/>
        <v>6.9139999999999993E-2</v>
      </c>
      <c r="W93" s="75">
        <v>59239</v>
      </c>
      <c r="X93" s="75">
        <f t="shared" si="22"/>
        <v>4095.7844599999994</v>
      </c>
      <c r="Y93" s="75">
        <f t="shared" si="23"/>
        <v>63334.784460000003</v>
      </c>
      <c r="Z93" s="201">
        <v>1152798</v>
      </c>
      <c r="AA93" s="75">
        <f t="shared" si="24"/>
        <v>1217511.2334775999</v>
      </c>
    </row>
    <row r="94" spans="1:27" s="31" customFormat="1" ht="15" customHeight="1" x14ac:dyDescent="0.35">
      <c r="A94" s="27">
        <v>15002</v>
      </c>
      <c r="B94" s="28" t="s">
        <v>157</v>
      </c>
      <c r="C94" s="29"/>
      <c r="D94" s="29">
        <v>0</v>
      </c>
      <c r="E94" s="30">
        <v>95297951</v>
      </c>
      <c r="F94" s="30">
        <v>112585469</v>
      </c>
      <c r="G94" s="30">
        <f t="shared" si="25"/>
        <v>0</v>
      </c>
      <c r="H94" s="30">
        <v>2480532</v>
      </c>
      <c r="I94" s="31">
        <v>1</v>
      </c>
      <c r="J94" s="31">
        <v>465</v>
      </c>
      <c r="K94" s="51" t="s">
        <v>0</v>
      </c>
      <c r="L94" s="46">
        <f t="shared" si="26"/>
        <v>13.987500000000001</v>
      </c>
      <c r="M94" s="48">
        <f t="shared" si="27"/>
        <v>33.243967828418228</v>
      </c>
      <c r="N94" s="53">
        <v>2726145.4718498653</v>
      </c>
      <c r="O94" s="58">
        <v>482</v>
      </c>
      <c r="P94" s="58">
        <v>486</v>
      </c>
      <c r="Q94" s="58">
        <v>465</v>
      </c>
      <c r="R94" s="30">
        <f t="shared" si="28"/>
        <v>2726145.4718498653</v>
      </c>
      <c r="S94" s="30">
        <f t="shared" si="29"/>
        <v>245613.47184986528</v>
      </c>
      <c r="T94" s="30">
        <f t="shared" si="30"/>
        <v>208771.45107238548</v>
      </c>
      <c r="U94" s="68">
        <f t="shared" si="31"/>
        <v>9.9016449636555898E-2</v>
      </c>
      <c r="V94" s="68">
        <f t="shared" si="32"/>
        <v>8.4159999999999999E-2</v>
      </c>
      <c r="W94" s="75">
        <v>50071</v>
      </c>
      <c r="X94" s="75">
        <f t="shared" si="22"/>
        <v>4213.9753600000004</v>
      </c>
      <c r="Y94" s="75">
        <f t="shared" si="23"/>
        <v>54284.975359999997</v>
      </c>
      <c r="Z94" s="201">
        <v>2045398</v>
      </c>
      <c r="AA94" s="75">
        <f t="shared" si="24"/>
        <v>2254169.4510723855</v>
      </c>
    </row>
    <row r="95" spans="1:27" s="31" customFormat="1" ht="15" customHeight="1" x14ac:dyDescent="0.35">
      <c r="A95" s="27">
        <v>46001</v>
      </c>
      <c r="B95" s="28" t="s">
        <v>138</v>
      </c>
      <c r="C95" s="29">
        <v>0.3</v>
      </c>
      <c r="D95" s="29">
        <v>0.3</v>
      </c>
      <c r="E95" s="30">
        <v>1600505276</v>
      </c>
      <c r="F95" s="30">
        <v>1709385321</v>
      </c>
      <c r="G95" s="30">
        <f t="shared" si="25"/>
        <v>496483.58954999998</v>
      </c>
      <c r="H95" s="30">
        <v>13078300</v>
      </c>
      <c r="I95" s="31">
        <v>0</v>
      </c>
      <c r="J95" s="31">
        <v>2681.76</v>
      </c>
      <c r="K95" s="51" t="s">
        <v>0</v>
      </c>
      <c r="L95" s="46">
        <f t="shared" si="26"/>
        <v>15</v>
      </c>
      <c r="M95" s="48">
        <f t="shared" si="27"/>
        <v>178.78400000000002</v>
      </c>
      <c r="N95" s="53">
        <v>14653163.457600001</v>
      </c>
      <c r="O95" s="58">
        <v>2653.25</v>
      </c>
      <c r="P95" s="58">
        <v>2642</v>
      </c>
      <c r="Q95" s="58">
        <v>2681.76</v>
      </c>
      <c r="R95" s="30">
        <f t="shared" si="28"/>
        <v>14156679.868050002</v>
      </c>
      <c r="S95" s="30">
        <f t="shared" si="29"/>
        <v>1078379.8680500016</v>
      </c>
      <c r="T95" s="30">
        <f t="shared" si="30"/>
        <v>916622.88784250128</v>
      </c>
      <c r="U95" s="68">
        <f t="shared" si="31"/>
        <v>8.2455660754838289E-2</v>
      </c>
      <c r="V95" s="68">
        <f t="shared" si="32"/>
        <v>7.009E-2</v>
      </c>
      <c r="W95" s="75">
        <v>52125</v>
      </c>
      <c r="X95" s="75">
        <f t="shared" si="22"/>
        <v>3653.4412499999999</v>
      </c>
      <c r="Y95" s="75">
        <f t="shared" si="23"/>
        <v>55778.441250000003</v>
      </c>
      <c r="Z95" s="201">
        <v>9750478</v>
      </c>
      <c r="AA95" s="75">
        <f t="shared" si="24"/>
        <v>10667100.887842501</v>
      </c>
    </row>
    <row r="96" spans="1:27" s="31" customFormat="1" ht="15" customHeight="1" x14ac:dyDescent="0.35">
      <c r="A96" s="27">
        <v>33002</v>
      </c>
      <c r="B96" s="28" t="s">
        <v>90</v>
      </c>
      <c r="C96" s="29">
        <v>0.3</v>
      </c>
      <c r="D96" s="29">
        <v>0.3</v>
      </c>
      <c r="E96" s="30">
        <v>224452079</v>
      </c>
      <c r="F96" s="30">
        <v>256930435</v>
      </c>
      <c r="G96" s="30">
        <f t="shared" si="25"/>
        <v>72207.377099999998</v>
      </c>
      <c r="H96" s="30">
        <v>1581144</v>
      </c>
      <c r="I96" s="31">
        <v>11</v>
      </c>
      <c r="J96" s="31">
        <v>281</v>
      </c>
      <c r="K96" s="111" t="s">
        <v>0</v>
      </c>
      <c r="L96" s="46">
        <f t="shared" si="26"/>
        <v>12.6075</v>
      </c>
      <c r="M96" s="48">
        <f t="shared" si="27"/>
        <v>22.288320444180052</v>
      </c>
      <c r="N96" s="53">
        <v>1844631.5734681739</v>
      </c>
      <c r="O96" s="58">
        <v>282</v>
      </c>
      <c r="P96" s="58">
        <v>283</v>
      </c>
      <c r="Q96" s="58">
        <v>281</v>
      </c>
      <c r="R96" s="30">
        <f t="shared" si="28"/>
        <v>1772424.1963681739</v>
      </c>
      <c r="S96" s="30">
        <f t="shared" si="29"/>
        <v>191280.19636817393</v>
      </c>
      <c r="T96" s="30">
        <f t="shared" si="30"/>
        <v>162588.16691294784</v>
      </c>
      <c r="U96" s="68">
        <f t="shared" si="31"/>
        <v>0.12097582280182825</v>
      </c>
      <c r="V96" s="68">
        <f t="shared" si="32"/>
        <v>0.10283</v>
      </c>
      <c r="W96" s="75">
        <v>49671</v>
      </c>
      <c r="X96" s="75">
        <f t="shared" si="22"/>
        <v>5107.6689299999998</v>
      </c>
      <c r="Y96" s="75">
        <f t="shared" si="23"/>
        <v>54778.66893</v>
      </c>
      <c r="Z96" s="201">
        <v>1504541</v>
      </c>
      <c r="AA96" s="75">
        <f t="shared" si="24"/>
        <v>1667129.1669129478</v>
      </c>
    </row>
    <row r="97" spans="1:27" s="31" customFormat="1" ht="15" customHeight="1" x14ac:dyDescent="0.35">
      <c r="A97" s="27">
        <v>25004</v>
      </c>
      <c r="B97" s="28" t="s">
        <v>141</v>
      </c>
      <c r="C97" s="29">
        <v>0.3</v>
      </c>
      <c r="D97" s="29">
        <v>0.3</v>
      </c>
      <c r="E97" s="30">
        <v>571968534</v>
      </c>
      <c r="F97" s="30">
        <v>625994118</v>
      </c>
      <c r="G97" s="30">
        <f t="shared" si="25"/>
        <v>179694.39780000001</v>
      </c>
      <c r="H97" s="30">
        <v>4447848</v>
      </c>
      <c r="I97" s="31">
        <v>13</v>
      </c>
      <c r="J97" s="31">
        <v>908.8</v>
      </c>
      <c r="K97" s="51" t="s">
        <v>0</v>
      </c>
      <c r="L97" s="46">
        <f t="shared" si="26"/>
        <v>15</v>
      </c>
      <c r="M97" s="48">
        <f t="shared" si="27"/>
        <v>60.586666666666666</v>
      </c>
      <c r="N97" s="53">
        <v>4983450.3205000004</v>
      </c>
      <c r="O97" s="58">
        <v>893.39</v>
      </c>
      <c r="P97" s="58">
        <v>909.49</v>
      </c>
      <c r="Q97" s="58">
        <v>908.8</v>
      </c>
      <c r="R97" s="30">
        <f t="shared" si="28"/>
        <v>4803755.9227</v>
      </c>
      <c r="S97" s="30">
        <f t="shared" si="29"/>
        <v>355907.9227</v>
      </c>
      <c r="T97" s="30">
        <f t="shared" si="30"/>
        <v>302521.73429499997</v>
      </c>
      <c r="U97" s="68">
        <f t="shared" si="31"/>
        <v>8.0018004819409294E-2</v>
      </c>
      <c r="V97" s="68">
        <f t="shared" si="32"/>
        <v>6.8019999999999997E-2</v>
      </c>
      <c r="W97" s="75">
        <v>52678</v>
      </c>
      <c r="X97" s="75">
        <f t="shared" si="22"/>
        <v>3583.1575599999996</v>
      </c>
      <c r="Y97" s="75">
        <f t="shared" si="23"/>
        <v>56261.15756</v>
      </c>
      <c r="Z97" s="201">
        <v>3494117</v>
      </c>
      <c r="AA97" s="75">
        <f t="shared" si="24"/>
        <v>3796638.7342949999</v>
      </c>
    </row>
    <row r="98" spans="1:27" s="31" customFormat="1" ht="15" customHeight="1" x14ac:dyDescent="0.35">
      <c r="A98" s="34">
        <v>29004</v>
      </c>
      <c r="B98" s="31" t="s">
        <v>103</v>
      </c>
      <c r="C98" s="29">
        <v>0.2</v>
      </c>
      <c r="D98" s="29">
        <v>0.22</v>
      </c>
      <c r="E98" s="30">
        <v>875706545</v>
      </c>
      <c r="F98" s="30">
        <v>1023013201</v>
      </c>
      <c r="G98" s="30">
        <f t="shared" si="25"/>
        <v>200102.10661000002</v>
      </c>
      <c r="H98" s="30">
        <v>2367444</v>
      </c>
      <c r="I98" s="31">
        <v>0</v>
      </c>
      <c r="J98" s="31">
        <v>457.07</v>
      </c>
      <c r="K98" s="51" t="s">
        <v>0</v>
      </c>
      <c r="L98" s="46">
        <f t="shared" si="26"/>
        <v>13.928025</v>
      </c>
      <c r="M98" s="48">
        <f t="shared" si="27"/>
        <v>32.816569470545893</v>
      </c>
      <c r="N98" s="53">
        <v>2689650.9562913617</v>
      </c>
      <c r="O98" s="58">
        <v>450.06</v>
      </c>
      <c r="P98" s="58">
        <v>451.44</v>
      </c>
      <c r="Q98" s="58">
        <v>457.07</v>
      </c>
      <c r="R98" s="30">
        <f t="shared" si="28"/>
        <v>2489548.8496813616</v>
      </c>
      <c r="S98" s="30">
        <f t="shared" si="29"/>
        <v>122104.84968136158</v>
      </c>
      <c r="T98" s="30">
        <f t="shared" si="30"/>
        <v>103789.12222915734</v>
      </c>
      <c r="U98" s="68">
        <f t="shared" si="31"/>
        <v>5.1576658067249564E-2</v>
      </c>
      <c r="V98" s="68">
        <f t="shared" si="32"/>
        <v>4.3839999999999997E-2</v>
      </c>
      <c r="W98" s="75">
        <v>44199</v>
      </c>
      <c r="X98" s="75">
        <f t="shared" si="22"/>
        <v>1937.6841599999998</v>
      </c>
      <c r="Y98" s="75">
        <f t="shared" si="23"/>
        <v>46136.684159999997</v>
      </c>
      <c r="Z98" s="201">
        <v>1807758</v>
      </c>
      <c r="AA98" s="75">
        <f t="shared" si="24"/>
        <v>1911547.1222291572</v>
      </c>
    </row>
    <row r="99" spans="1:27" s="31" customFormat="1" ht="15" customHeight="1" x14ac:dyDescent="0.35">
      <c r="A99" s="27">
        <v>17002</v>
      </c>
      <c r="B99" s="28" t="s">
        <v>119</v>
      </c>
      <c r="C99" s="29">
        <v>0.3</v>
      </c>
      <c r="D99" s="29">
        <v>0.3</v>
      </c>
      <c r="E99" s="30">
        <v>1191363920</v>
      </c>
      <c r="F99" s="30">
        <v>1251903699</v>
      </c>
      <c r="G99" s="30">
        <f t="shared" ref="G99:G130" si="33">((E99/2*C99)+(F99/2*D99))/1000</f>
        <v>366490.14285</v>
      </c>
      <c r="H99" s="30">
        <v>13605185</v>
      </c>
      <c r="I99" s="31">
        <v>19</v>
      </c>
      <c r="J99" s="31">
        <v>2785.05</v>
      </c>
      <c r="K99" s="51" t="s">
        <v>0</v>
      </c>
      <c r="L99" s="46">
        <f t="shared" ref="L99:L130" si="34">IF(J99&lt;200,12,IF(J99&gt;600,15,(J99*0.0075)+10.5))</f>
        <v>15</v>
      </c>
      <c r="M99" s="48">
        <f t="shared" ref="M99:M109" si="35">J99/L99</f>
        <v>185.67000000000002</v>
      </c>
      <c r="N99" s="53">
        <v>15243495.098000001</v>
      </c>
      <c r="O99" s="58">
        <v>2712.23</v>
      </c>
      <c r="P99" s="58">
        <v>2746.56</v>
      </c>
      <c r="Q99" s="58">
        <v>2785.05</v>
      </c>
      <c r="R99" s="30">
        <f t="shared" ref="R99:R130" si="36">N99-G99</f>
        <v>14877004.955150001</v>
      </c>
      <c r="S99" s="30">
        <f t="shared" ref="S99:S130" si="37">R99-H99</f>
        <v>1271819.9551500008</v>
      </c>
      <c r="T99" s="30">
        <f t="shared" ref="T99:T130" si="38">0.85*S99</f>
        <v>1081046.9618775006</v>
      </c>
      <c r="U99" s="68">
        <f t="shared" ref="U99:U130" si="39">S99/H99</f>
        <v>9.3480533719313683E-2</v>
      </c>
      <c r="V99" s="68">
        <f t="shared" ref="V99:V130" si="40">ROUND(0.85*U99,5)</f>
        <v>7.9460000000000003E-2</v>
      </c>
      <c r="W99" s="75">
        <v>57668</v>
      </c>
      <c r="X99" s="75">
        <f t="shared" si="22"/>
        <v>4582.2992800000002</v>
      </c>
      <c r="Y99" s="75">
        <f t="shared" si="23"/>
        <v>62250.299279999999</v>
      </c>
      <c r="Z99" s="201">
        <v>10318539</v>
      </c>
      <c r="AA99" s="75">
        <f t="shared" si="24"/>
        <v>11399585.961877501</v>
      </c>
    </row>
    <row r="100" spans="1:27" s="31" customFormat="1" ht="15" customHeight="1" x14ac:dyDescent="0.35">
      <c r="A100" s="27">
        <v>62006</v>
      </c>
      <c r="B100" s="28" t="s">
        <v>112</v>
      </c>
      <c r="C100" s="29">
        <v>0.27800000000000002</v>
      </c>
      <c r="D100" s="29">
        <v>0.27800000000000002</v>
      </c>
      <c r="E100" s="30">
        <v>239428705</v>
      </c>
      <c r="F100" s="30">
        <v>267372389</v>
      </c>
      <c r="G100" s="30">
        <f t="shared" si="33"/>
        <v>70445.352066000021</v>
      </c>
      <c r="H100" s="30">
        <v>3327218</v>
      </c>
      <c r="I100" s="31">
        <v>0</v>
      </c>
      <c r="J100" s="31">
        <v>682.26</v>
      </c>
      <c r="K100" s="51" t="s">
        <v>0</v>
      </c>
      <c r="L100" s="46">
        <f t="shared" si="34"/>
        <v>15</v>
      </c>
      <c r="M100" s="48">
        <f t="shared" si="35"/>
        <v>45.484000000000002</v>
      </c>
      <c r="N100" s="53">
        <v>3727875.4626000002</v>
      </c>
      <c r="O100" s="58">
        <v>655</v>
      </c>
      <c r="P100" s="58">
        <v>675.03</v>
      </c>
      <c r="Q100" s="58">
        <v>682.26</v>
      </c>
      <c r="R100" s="30">
        <f t="shared" si="36"/>
        <v>3657430.1105340002</v>
      </c>
      <c r="S100" s="30">
        <f t="shared" si="37"/>
        <v>330212.11053400021</v>
      </c>
      <c r="T100" s="30">
        <f t="shared" si="38"/>
        <v>280680.29395390017</v>
      </c>
      <c r="U100" s="68">
        <f t="shared" si="39"/>
        <v>9.9245709338552576E-2</v>
      </c>
      <c r="V100" s="68">
        <f t="shared" si="40"/>
        <v>8.4360000000000004E-2</v>
      </c>
      <c r="W100" s="75">
        <v>49570</v>
      </c>
      <c r="X100" s="75">
        <f t="shared" si="22"/>
        <v>4181.7251999999999</v>
      </c>
      <c r="Y100" s="75">
        <f t="shared" si="23"/>
        <v>53751.725200000001</v>
      </c>
      <c r="Z100" s="201">
        <v>2255438</v>
      </c>
      <c r="AA100" s="75">
        <f t="shared" si="24"/>
        <v>2536118.2939539002</v>
      </c>
    </row>
    <row r="101" spans="1:27" s="31" customFormat="1" ht="15" customHeight="1" x14ac:dyDescent="0.35">
      <c r="A101" s="27">
        <v>43002</v>
      </c>
      <c r="B101" s="28" t="s">
        <v>71</v>
      </c>
      <c r="C101" s="29">
        <v>0.3</v>
      </c>
      <c r="D101" s="29">
        <v>0.3</v>
      </c>
      <c r="E101" s="30">
        <v>158693280</v>
      </c>
      <c r="F101" s="30">
        <v>173741436</v>
      </c>
      <c r="G101" s="30">
        <f t="shared" si="33"/>
        <v>49865.207399999999</v>
      </c>
      <c r="H101" s="30">
        <v>1358113</v>
      </c>
      <c r="I101" s="31">
        <v>8</v>
      </c>
      <c r="J101" s="31">
        <v>239</v>
      </c>
      <c r="K101" s="51" t="s">
        <v>0</v>
      </c>
      <c r="L101" s="46">
        <f t="shared" si="34"/>
        <v>12.2925</v>
      </c>
      <c r="M101" s="48">
        <f t="shared" si="35"/>
        <v>19.442749644091926</v>
      </c>
      <c r="N101" s="53">
        <v>1606865.6619890176</v>
      </c>
      <c r="O101" s="58">
        <v>225</v>
      </c>
      <c r="P101" s="58">
        <v>231</v>
      </c>
      <c r="Q101" s="58">
        <v>239</v>
      </c>
      <c r="R101" s="30">
        <f t="shared" si="36"/>
        <v>1557000.4545890177</v>
      </c>
      <c r="S101" s="30">
        <f t="shared" si="37"/>
        <v>198887.45458901767</v>
      </c>
      <c r="T101" s="30">
        <f t="shared" si="38"/>
        <v>169054.33640066502</v>
      </c>
      <c r="U101" s="68">
        <f t="shared" si="39"/>
        <v>0.1464439664365319</v>
      </c>
      <c r="V101" s="68">
        <f t="shared" si="40"/>
        <v>0.12447999999999999</v>
      </c>
      <c r="W101" s="75">
        <v>47662</v>
      </c>
      <c r="X101" s="75">
        <f t="shared" si="22"/>
        <v>5932.96576</v>
      </c>
      <c r="Y101" s="75">
        <f t="shared" si="23"/>
        <v>53594.965759999999</v>
      </c>
      <c r="Z101" s="201">
        <v>983264</v>
      </c>
      <c r="AA101" s="75">
        <f t="shared" si="24"/>
        <v>1152318.3364006651</v>
      </c>
    </row>
    <row r="102" spans="1:27" s="31" customFormat="1" ht="15" customHeight="1" x14ac:dyDescent="0.35">
      <c r="A102" s="27">
        <v>17003</v>
      </c>
      <c r="B102" s="28" t="s">
        <v>73</v>
      </c>
      <c r="C102" s="29">
        <v>0.26600000000000001</v>
      </c>
      <c r="D102" s="29">
        <v>0.3</v>
      </c>
      <c r="E102" s="30">
        <v>197422161</v>
      </c>
      <c r="F102" s="30">
        <v>222520084</v>
      </c>
      <c r="G102" s="30">
        <f t="shared" si="33"/>
        <v>59635.160012999993</v>
      </c>
      <c r="H102" s="30">
        <v>1228074</v>
      </c>
      <c r="I102" s="31">
        <v>3</v>
      </c>
      <c r="J102" s="31">
        <v>205</v>
      </c>
      <c r="K102" s="51" t="s">
        <v>0</v>
      </c>
      <c r="L102" s="46">
        <f t="shared" si="34"/>
        <v>12.0375</v>
      </c>
      <c r="M102" s="48">
        <f t="shared" si="35"/>
        <v>17.030114226375908</v>
      </c>
      <c r="N102" s="53">
        <v>1400897.2679127725</v>
      </c>
      <c r="O102" s="58">
        <v>222.2</v>
      </c>
      <c r="P102" s="58">
        <v>208</v>
      </c>
      <c r="Q102" s="58">
        <v>205</v>
      </c>
      <c r="R102" s="30">
        <f t="shared" si="36"/>
        <v>1341262.1078997725</v>
      </c>
      <c r="S102" s="30">
        <f t="shared" si="37"/>
        <v>113188.10789977247</v>
      </c>
      <c r="T102" s="30">
        <f t="shared" si="38"/>
        <v>96209.891714806596</v>
      </c>
      <c r="U102" s="68">
        <f t="shared" si="39"/>
        <v>9.2167172254906851E-2</v>
      </c>
      <c r="V102" s="68">
        <f t="shared" si="40"/>
        <v>7.8340000000000007E-2</v>
      </c>
      <c r="W102" s="75">
        <v>49199</v>
      </c>
      <c r="X102" s="75">
        <f t="shared" si="22"/>
        <v>3854.2496600000004</v>
      </c>
      <c r="Y102" s="75">
        <f t="shared" si="23"/>
        <v>53053.249660000001</v>
      </c>
      <c r="Z102" s="201">
        <v>944626</v>
      </c>
      <c r="AA102" s="75">
        <f t="shared" si="24"/>
        <v>1040835.8917148066</v>
      </c>
    </row>
    <row r="103" spans="1:27" s="31" customFormat="1" ht="15" customHeight="1" x14ac:dyDescent="0.35">
      <c r="A103" s="27">
        <v>51003</v>
      </c>
      <c r="B103" s="28" t="s">
        <v>115</v>
      </c>
      <c r="C103" s="29">
        <v>0.3</v>
      </c>
      <c r="D103" s="29">
        <v>0.3</v>
      </c>
      <c r="E103" s="30">
        <v>102787572</v>
      </c>
      <c r="F103" s="30">
        <v>112957613</v>
      </c>
      <c r="G103" s="30">
        <f t="shared" si="33"/>
        <v>32361.777750000001</v>
      </c>
      <c r="H103" s="30">
        <v>1475416</v>
      </c>
      <c r="I103" s="31">
        <v>0</v>
      </c>
      <c r="J103" s="31">
        <v>258</v>
      </c>
      <c r="K103" s="51" t="s">
        <v>0</v>
      </c>
      <c r="L103" s="46">
        <f t="shared" si="34"/>
        <v>12.435</v>
      </c>
      <c r="M103" s="48">
        <f t="shared" si="35"/>
        <v>20.747889022919178</v>
      </c>
      <c r="N103" s="53">
        <v>1700500.0965018093</v>
      </c>
      <c r="O103" s="58">
        <v>263</v>
      </c>
      <c r="P103" s="58">
        <v>265</v>
      </c>
      <c r="Q103" s="58">
        <v>258</v>
      </c>
      <c r="R103" s="30">
        <f t="shared" si="36"/>
        <v>1668138.3187518094</v>
      </c>
      <c r="S103" s="30">
        <f t="shared" si="37"/>
        <v>192722.31875180942</v>
      </c>
      <c r="T103" s="30">
        <f t="shared" si="38"/>
        <v>163813.970939038</v>
      </c>
      <c r="U103" s="68">
        <f t="shared" si="39"/>
        <v>0.13062235922059232</v>
      </c>
      <c r="V103" s="68">
        <f t="shared" si="40"/>
        <v>0.11103</v>
      </c>
      <c r="W103" s="75">
        <v>51837</v>
      </c>
      <c r="X103" s="75">
        <f t="shared" si="22"/>
        <v>5755.4621100000004</v>
      </c>
      <c r="Y103" s="75">
        <f t="shared" si="23"/>
        <v>57592.46211</v>
      </c>
      <c r="Z103" s="201">
        <v>1059022</v>
      </c>
      <c r="AA103" s="75">
        <f t="shared" si="24"/>
        <v>1222835.9709390381</v>
      </c>
    </row>
    <row r="104" spans="1:27" s="31" customFormat="1" ht="15" customHeight="1" x14ac:dyDescent="0.35">
      <c r="A104" s="35">
        <v>9002</v>
      </c>
      <c r="B104" s="36" t="s">
        <v>137</v>
      </c>
      <c r="C104" s="37">
        <v>0.3</v>
      </c>
      <c r="D104" s="37">
        <v>0.3</v>
      </c>
      <c r="E104" s="101">
        <v>194631316</v>
      </c>
      <c r="F104" s="101">
        <v>224172413</v>
      </c>
      <c r="G104" s="101">
        <f t="shared" si="33"/>
        <v>62820.559349999996</v>
      </c>
      <c r="H104" s="101">
        <v>1790279</v>
      </c>
      <c r="I104" s="33">
        <v>0</v>
      </c>
      <c r="J104" s="33">
        <v>288.72000000000003</v>
      </c>
      <c r="K104" s="102" t="s">
        <v>0</v>
      </c>
      <c r="L104" s="103">
        <f t="shared" si="34"/>
        <v>12.6654</v>
      </c>
      <c r="M104" s="104">
        <f t="shared" si="35"/>
        <v>22.795963806907007</v>
      </c>
      <c r="N104" s="105">
        <v>1868360.6130086696</v>
      </c>
      <c r="O104" s="108">
        <v>325.7</v>
      </c>
      <c r="P104" s="108">
        <v>331</v>
      </c>
      <c r="Q104" s="108">
        <v>288.72000000000003</v>
      </c>
      <c r="R104" s="101">
        <f t="shared" si="36"/>
        <v>1805540.0536586696</v>
      </c>
      <c r="S104" s="101">
        <f t="shared" si="37"/>
        <v>15261.053658669582</v>
      </c>
      <c r="T104" s="101">
        <f t="shared" si="38"/>
        <v>12971.895609869143</v>
      </c>
      <c r="U104" s="106">
        <f t="shared" si="39"/>
        <v>8.5243996375255378E-3</v>
      </c>
      <c r="V104" s="68">
        <f t="shared" si="40"/>
        <v>7.2500000000000004E-3</v>
      </c>
      <c r="W104" s="75">
        <v>49044</v>
      </c>
      <c r="X104" s="107">
        <f t="shared" si="22"/>
        <v>355.56900000000002</v>
      </c>
      <c r="Y104" s="107">
        <f t="shared" si="23"/>
        <v>49399.569000000003</v>
      </c>
      <c r="Z104" s="201">
        <v>1557143</v>
      </c>
      <c r="AA104" s="107">
        <f t="shared" si="24"/>
        <v>1570114.8956098692</v>
      </c>
    </row>
    <row r="105" spans="1:27" s="31" customFormat="1" ht="15" customHeight="1" x14ac:dyDescent="0.35">
      <c r="A105" s="32">
        <v>56007</v>
      </c>
      <c r="B105" s="28" t="s">
        <v>68</v>
      </c>
      <c r="C105" s="29">
        <v>0.23599999999999999</v>
      </c>
      <c r="D105" s="29">
        <v>0.3</v>
      </c>
      <c r="E105" s="30">
        <v>580562062</v>
      </c>
      <c r="F105" s="30">
        <v>692848078</v>
      </c>
      <c r="G105" s="30">
        <f t="shared" si="33"/>
        <v>172433.53501600001</v>
      </c>
      <c r="H105" s="30">
        <v>1394404</v>
      </c>
      <c r="I105" s="31">
        <v>0</v>
      </c>
      <c r="J105" s="31">
        <v>243</v>
      </c>
      <c r="K105" s="51" t="s">
        <v>0</v>
      </c>
      <c r="L105" s="46">
        <f t="shared" si="34"/>
        <v>12.3225</v>
      </c>
      <c r="M105" s="48">
        <f t="shared" si="35"/>
        <v>19.720024345709071</v>
      </c>
      <c r="N105" s="53">
        <v>1616256.1533779672</v>
      </c>
      <c r="O105" s="58">
        <v>260</v>
      </c>
      <c r="P105" s="58">
        <v>236</v>
      </c>
      <c r="Q105" s="58">
        <v>243</v>
      </c>
      <c r="R105" s="30">
        <f t="shared" si="36"/>
        <v>1443822.6183619672</v>
      </c>
      <c r="S105" s="30">
        <f t="shared" si="37"/>
        <v>49418.61836196715</v>
      </c>
      <c r="T105" s="30">
        <f t="shared" si="38"/>
        <v>42005.825607672079</v>
      </c>
      <c r="U105" s="68">
        <f t="shared" si="39"/>
        <v>3.5440674554840026E-2</v>
      </c>
      <c r="V105" s="68">
        <f t="shared" si="40"/>
        <v>3.0120000000000001E-2</v>
      </c>
      <c r="W105" s="75">
        <v>51048</v>
      </c>
      <c r="X105" s="75">
        <f t="shared" si="22"/>
        <v>1537.56576</v>
      </c>
      <c r="Y105" s="75">
        <f t="shared" si="23"/>
        <v>52585.565759999998</v>
      </c>
      <c r="Z105" s="201">
        <v>1049033</v>
      </c>
      <c r="AA105" s="75">
        <f t="shared" si="24"/>
        <v>1091038.8256076721</v>
      </c>
    </row>
    <row r="106" spans="1:27" s="33" customFormat="1" ht="15" customHeight="1" x14ac:dyDescent="0.35">
      <c r="A106" s="35">
        <v>23003</v>
      </c>
      <c r="B106" s="36" t="s">
        <v>116</v>
      </c>
      <c r="C106" s="37"/>
      <c r="D106" s="37">
        <v>0</v>
      </c>
      <c r="E106" s="101">
        <v>47999261</v>
      </c>
      <c r="F106" s="101">
        <v>52891942</v>
      </c>
      <c r="G106" s="101">
        <f t="shared" si="33"/>
        <v>0</v>
      </c>
      <c r="H106" s="101">
        <v>672605</v>
      </c>
      <c r="I106" s="33">
        <v>0</v>
      </c>
      <c r="J106" s="33">
        <v>98</v>
      </c>
      <c r="K106" s="102" t="s">
        <v>0</v>
      </c>
      <c r="L106" s="103">
        <f t="shared" si="34"/>
        <v>12</v>
      </c>
      <c r="M106" s="104">
        <f t="shared" si="35"/>
        <v>8.1666666666666661</v>
      </c>
      <c r="N106" s="105">
        <v>669341.22499999986</v>
      </c>
      <c r="O106" s="58">
        <v>123</v>
      </c>
      <c r="P106" s="58">
        <v>112</v>
      </c>
      <c r="Q106" s="58">
        <v>98</v>
      </c>
      <c r="R106" s="101">
        <f t="shared" si="36"/>
        <v>669341.22499999986</v>
      </c>
      <c r="S106" s="101">
        <f t="shared" si="37"/>
        <v>-3263.7750000001397</v>
      </c>
      <c r="T106" s="101">
        <f t="shared" si="38"/>
        <v>-2774.2087500001185</v>
      </c>
      <c r="U106" s="106">
        <f t="shared" si="39"/>
        <v>-4.8524393960796301E-3</v>
      </c>
      <c r="V106" s="106">
        <f t="shared" si="40"/>
        <v>-4.1200000000000004E-3</v>
      </c>
      <c r="W106" s="107">
        <v>48785</v>
      </c>
      <c r="X106" s="107">
        <v>0</v>
      </c>
      <c r="Y106" s="107" t="s">
        <v>388</v>
      </c>
      <c r="Z106" s="187">
        <v>737635</v>
      </c>
      <c r="AA106" s="107" t="s">
        <v>388</v>
      </c>
    </row>
    <row r="107" spans="1:27" s="31" customFormat="1" ht="15" customHeight="1" x14ac:dyDescent="0.35">
      <c r="A107" s="35">
        <v>65001</v>
      </c>
      <c r="B107" s="36" t="s">
        <v>175</v>
      </c>
      <c r="C107" s="29">
        <v>0.3</v>
      </c>
      <c r="D107" s="29">
        <v>0.3</v>
      </c>
      <c r="E107" s="30">
        <v>34052546</v>
      </c>
      <c r="F107" s="30">
        <v>38159279</v>
      </c>
      <c r="G107" s="30">
        <f t="shared" si="33"/>
        <v>10831.77375</v>
      </c>
      <c r="H107" s="30">
        <v>7041700</v>
      </c>
      <c r="I107" s="31">
        <v>23</v>
      </c>
      <c r="J107" s="31">
        <v>1438.18</v>
      </c>
      <c r="K107" s="51" t="s">
        <v>0</v>
      </c>
      <c r="L107" s="46">
        <f t="shared" si="34"/>
        <v>15</v>
      </c>
      <c r="M107" s="48">
        <f t="shared" si="35"/>
        <v>95.878666666666675</v>
      </c>
      <c r="N107" s="53">
        <v>7889647.9593000021</v>
      </c>
      <c r="O107" s="58">
        <v>1391.42</v>
      </c>
      <c r="P107" s="58">
        <v>1373.18</v>
      </c>
      <c r="Q107" s="58">
        <v>1438.18</v>
      </c>
      <c r="R107" s="30">
        <f t="shared" si="36"/>
        <v>7878816.1855500024</v>
      </c>
      <c r="S107" s="30">
        <f t="shared" si="37"/>
        <v>837116.18555000238</v>
      </c>
      <c r="T107" s="30">
        <f t="shared" si="38"/>
        <v>711548.75771750195</v>
      </c>
      <c r="U107" s="68">
        <f t="shared" si="39"/>
        <v>0.11887984230370541</v>
      </c>
      <c r="V107" s="68">
        <f t="shared" si="40"/>
        <v>0.10105</v>
      </c>
      <c r="W107" s="75">
        <v>61896</v>
      </c>
      <c r="X107" s="75">
        <f t="shared" ref="X107:X152" si="41">V107*W107</f>
        <v>6254.5907999999999</v>
      </c>
      <c r="Y107" s="75">
        <f t="shared" ref="Y107:Y152" si="42">X107+W107</f>
        <v>68150.590800000005</v>
      </c>
      <c r="Z107" s="201">
        <v>6019405</v>
      </c>
      <c r="AA107" s="75">
        <f t="shared" ref="AA107:AA152" si="43">Z107+T107</f>
        <v>6730953.7577175023</v>
      </c>
    </row>
    <row r="108" spans="1:27" s="31" customFormat="1" ht="15" customHeight="1" x14ac:dyDescent="0.35">
      <c r="A108" s="27">
        <v>39005</v>
      </c>
      <c r="B108" s="28" t="s">
        <v>108</v>
      </c>
      <c r="C108" s="29">
        <v>0.20399999999999999</v>
      </c>
      <c r="D108" s="29">
        <v>0.2</v>
      </c>
      <c r="E108" s="30">
        <v>225909198</v>
      </c>
      <c r="F108" s="30">
        <v>260923571</v>
      </c>
      <c r="G108" s="30">
        <f t="shared" si="33"/>
        <v>49135.095296000007</v>
      </c>
      <c r="H108" s="30">
        <v>888010</v>
      </c>
      <c r="I108" s="31">
        <v>10</v>
      </c>
      <c r="J108" s="31">
        <v>153</v>
      </c>
      <c r="K108" s="51" t="s">
        <v>0</v>
      </c>
      <c r="L108" s="46">
        <f t="shared" si="34"/>
        <v>12</v>
      </c>
      <c r="M108" s="48">
        <f t="shared" si="35"/>
        <v>12.75</v>
      </c>
      <c r="N108" s="53">
        <v>1062066.9437500001</v>
      </c>
      <c r="O108" s="58">
        <v>124</v>
      </c>
      <c r="P108" s="58">
        <v>133</v>
      </c>
      <c r="Q108" s="58">
        <v>153</v>
      </c>
      <c r="R108" s="30">
        <f t="shared" si="36"/>
        <v>1012931.8484540001</v>
      </c>
      <c r="S108" s="30">
        <f t="shared" si="37"/>
        <v>124921.84845400008</v>
      </c>
      <c r="T108" s="30">
        <f t="shared" si="38"/>
        <v>106183.57118590006</v>
      </c>
      <c r="U108" s="68">
        <f t="shared" si="39"/>
        <v>0.14067617307687985</v>
      </c>
      <c r="V108" s="68">
        <f t="shared" si="40"/>
        <v>0.11957</v>
      </c>
      <c r="W108" s="75">
        <v>43044</v>
      </c>
      <c r="X108" s="75">
        <f t="shared" si="41"/>
        <v>5146.7710799999995</v>
      </c>
      <c r="Y108" s="75">
        <f t="shared" si="42"/>
        <v>48190.771079999999</v>
      </c>
      <c r="Z108" s="201">
        <v>783394</v>
      </c>
      <c r="AA108" s="75">
        <f t="shared" si="43"/>
        <v>889577.57118590001</v>
      </c>
    </row>
    <row r="109" spans="1:27" s="31" customFormat="1" ht="15" customHeight="1" x14ac:dyDescent="0.35">
      <c r="A109" s="27">
        <v>60004</v>
      </c>
      <c r="B109" s="28" t="s">
        <v>142</v>
      </c>
      <c r="C109" s="29">
        <v>0.3</v>
      </c>
      <c r="D109" s="29">
        <v>0.3</v>
      </c>
      <c r="E109" s="30">
        <v>238318982</v>
      </c>
      <c r="F109" s="30">
        <v>275901335</v>
      </c>
      <c r="G109" s="30">
        <f t="shared" si="33"/>
        <v>77133.047550000003</v>
      </c>
      <c r="H109" s="30">
        <v>2091125</v>
      </c>
      <c r="I109" s="31">
        <v>4</v>
      </c>
      <c r="J109" s="31">
        <v>392.4</v>
      </c>
      <c r="K109" s="51" t="s">
        <v>0</v>
      </c>
      <c r="L109" s="46">
        <f t="shared" si="34"/>
        <v>13.443</v>
      </c>
      <c r="M109" s="48">
        <f t="shared" si="35"/>
        <v>29.189912965855836</v>
      </c>
      <c r="N109" s="53">
        <v>2398506.5097076548</v>
      </c>
      <c r="O109" s="58">
        <v>362.5</v>
      </c>
      <c r="P109" s="58">
        <v>383</v>
      </c>
      <c r="Q109" s="58">
        <v>392.4</v>
      </c>
      <c r="R109" s="30">
        <f t="shared" si="36"/>
        <v>2321373.462157655</v>
      </c>
      <c r="S109" s="30">
        <f t="shared" si="37"/>
        <v>230248.46215765504</v>
      </c>
      <c r="T109" s="30">
        <f t="shared" si="38"/>
        <v>195711.19283400677</v>
      </c>
      <c r="U109" s="68">
        <f t="shared" si="39"/>
        <v>0.11010745993551559</v>
      </c>
      <c r="V109" s="68">
        <f t="shared" si="40"/>
        <v>9.3590000000000007E-2</v>
      </c>
      <c r="W109" s="75">
        <v>43643</v>
      </c>
      <c r="X109" s="75">
        <f t="shared" si="41"/>
        <v>4084.5483700000004</v>
      </c>
      <c r="Y109" s="75">
        <f t="shared" si="42"/>
        <v>47727.548370000004</v>
      </c>
      <c r="Z109" s="201">
        <v>1374767</v>
      </c>
      <c r="AA109" s="75">
        <f t="shared" si="43"/>
        <v>1570478.1928340069</v>
      </c>
    </row>
    <row r="110" spans="1:27" s="31" customFormat="1" ht="15" customHeight="1" x14ac:dyDescent="0.35">
      <c r="A110" s="27">
        <v>33003</v>
      </c>
      <c r="B110" s="28" t="s">
        <v>45</v>
      </c>
      <c r="C110" s="29">
        <v>0.3</v>
      </c>
      <c r="D110" s="29">
        <v>0.3</v>
      </c>
      <c r="E110" s="30">
        <v>384281491</v>
      </c>
      <c r="F110" s="30">
        <v>435890500</v>
      </c>
      <c r="G110" s="30">
        <f t="shared" si="33"/>
        <v>123025.79865000001</v>
      </c>
      <c r="H110" s="30">
        <v>2761404</v>
      </c>
      <c r="I110" s="31">
        <v>10</v>
      </c>
      <c r="J110" s="44">
        <f>530.77-14.17</f>
        <v>516.6</v>
      </c>
      <c r="K110" s="111" t="s">
        <v>0</v>
      </c>
      <c r="L110" s="46">
        <f t="shared" si="34"/>
        <v>14.374499999999999</v>
      </c>
      <c r="M110" s="49">
        <f>(J110+14.17)/L110</f>
        <v>36.924414762252603</v>
      </c>
      <c r="N110" s="53">
        <v>3040585.0075133052</v>
      </c>
      <c r="O110" s="58">
        <v>556</v>
      </c>
      <c r="P110" s="58">
        <v>536</v>
      </c>
      <c r="Q110" s="58">
        <v>530.77</v>
      </c>
      <c r="R110" s="30">
        <f t="shared" si="36"/>
        <v>2917559.2088633049</v>
      </c>
      <c r="S110" s="30">
        <f t="shared" si="37"/>
        <v>156155.20886330493</v>
      </c>
      <c r="T110" s="30">
        <f t="shared" si="38"/>
        <v>132731.92753380918</v>
      </c>
      <c r="U110" s="68">
        <f t="shared" si="39"/>
        <v>5.6549207889647776E-2</v>
      </c>
      <c r="V110" s="68">
        <f t="shared" si="40"/>
        <v>4.8070000000000002E-2</v>
      </c>
      <c r="W110" s="75">
        <v>52143</v>
      </c>
      <c r="X110" s="75">
        <f t="shared" si="41"/>
        <v>2506.5140099999999</v>
      </c>
      <c r="Y110" s="75">
        <f t="shared" si="42"/>
        <v>54649.514009999999</v>
      </c>
      <c r="Z110" s="201">
        <v>2314106</v>
      </c>
      <c r="AA110" s="75">
        <f t="shared" si="43"/>
        <v>2446837.9275338091</v>
      </c>
    </row>
    <row r="111" spans="1:27" s="31" customFormat="1" ht="15" customHeight="1" x14ac:dyDescent="0.35">
      <c r="A111" s="27">
        <v>32002</v>
      </c>
      <c r="B111" s="28" t="s">
        <v>118</v>
      </c>
      <c r="C111" s="29">
        <v>0.3</v>
      </c>
      <c r="D111" s="29">
        <v>0.3</v>
      </c>
      <c r="E111" s="30">
        <v>1093698859</v>
      </c>
      <c r="F111" s="30">
        <v>1179441563</v>
      </c>
      <c r="G111" s="30">
        <f t="shared" si="33"/>
        <v>340971.06329999998</v>
      </c>
      <c r="H111" s="41">
        <f>13002817-5959</f>
        <v>12996858</v>
      </c>
      <c r="I111" s="31">
        <v>2</v>
      </c>
      <c r="J111" s="31">
        <v>2664.56</v>
      </c>
      <c r="K111" s="111" t="s">
        <v>0</v>
      </c>
      <c r="L111" s="46">
        <f t="shared" si="34"/>
        <v>15</v>
      </c>
      <c r="M111" s="48">
        <f>J111/L111</f>
        <v>177.63733333333332</v>
      </c>
      <c r="N111" s="53">
        <v>14561914.490599997</v>
      </c>
      <c r="O111" s="58">
        <v>2643.51</v>
      </c>
      <c r="P111" s="58">
        <v>2652.3</v>
      </c>
      <c r="Q111" s="58">
        <v>2664.56</v>
      </c>
      <c r="R111" s="30">
        <f t="shared" si="36"/>
        <v>14220943.427299997</v>
      </c>
      <c r="S111" s="30">
        <f t="shared" si="37"/>
        <v>1224085.4272999968</v>
      </c>
      <c r="T111" s="30">
        <f t="shared" si="38"/>
        <v>1040472.6132049973</v>
      </c>
      <c r="U111" s="68">
        <f t="shared" si="39"/>
        <v>9.4183180834936944E-2</v>
      </c>
      <c r="V111" s="68">
        <f t="shared" si="40"/>
        <v>8.0060000000000006E-2</v>
      </c>
      <c r="W111" s="75">
        <v>51238</v>
      </c>
      <c r="X111" s="75">
        <f t="shared" si="41"/>
        <v>4102.1142800000007</v>
      </c>
      <c r="Y111" s="75">
        <f t="shared" si="42"/>
        <v>55340.114280000002</v>
      </c>
      <c r="Z111" s="201">
        <v>8505431</v>
      </c>
      <c r="AA111" s="75">
        <f t="shared" si="43"/>
        <v>9545903.613204997</v>
      </c>
    </row>
    <row r="112" spans="1:27" s="31" customFormat="1" ht="15" customHeight="1" x14ac:dyDescent="0.35">
      <c r="A112" s="191">
        <v>1001</v>
      </c>
      <c r="B112" s="192" t="s">
        <v>22</v>
      </c>
      <c r="C112" s="193">
        <v>0.253</v>
      </c>
      <c r="D112" s="193">
        <v>0.3</v>
      </c>
      <c r="E112" s="194">
        <v>246573614</v>
      </c>
      <c r="F112" s="194">
        <v>290640656</v>
      </c>
      <c r="G112" s="194">
        <f t="shared" si="33"/>
        <v>74787.660571</v>
      </c>
      <c r="H112" s="194">
        <v>1883403</v>
      </c>
      <c r="I112" s="195">
        <v>6</v>
      </c>
      <c r="J112" s="196">
        <f>338-56</f>
        <v>282</v>
      </c>
      <c r="K112" s="111" t="s">
        <v>0</v>
      </c>
      <c r="L112" s="197">
        <f t="shared" si="34"/>
        <v>12.615</v>
      </c>
      <c r="M112" s="198">
        <f>(J112+56)/L112</f>
        <v>26.793499801823227</v>
      </c>
      <c r="N112" s="199">
        <v>2205744.8216409036</v>
      </c>
      <c r="O112" s="58">
        <v>311</v>
      </c>
      <c r="P112" s="58">
        <v>330</v>
      </c>
      <c r="Q112" s="58">
        <v>338</v>
      </c>
      <c r="R112" s="194">
        <f t="shared" si="36"/>
        <v>2130957.1610699035</v>
      </c>
      <c r="S112" s="194">
        <f t="shared" si="37"/>
        <v>247554.16106990352</v>
      </c>
      <c r="T112" s="194">
        <f t="shared" si="38"/>
        <v>210421.03690941798</v>
      </c>
      <c r="U112" s="200">
        <f t="shared" si="39"/>
        <v>0.13143982518340658</v>
      </c>
      <c r="V112" s="200">
        <f t="shared" si="40"/>
        <v>0.11172</v>
      </c>
      <c r="W112" s="201">
        <v>47223</v>
      </c>
      <c r="X112" s="201">
        <f t="shared" si="41"/>
        <v>5275.7535600000001</v>
      </c>
      <c r="Y112" s="201">
        <f t="shared" si="42"/>
        <v>52498.753559999997</v>
      </c>
      <c r="Z112" s="201">
        <v>1081396</v>
      </c>
      <c r="AA112" s="201">
        <f t="shared" si="43"/>
        <v>1291817.0369094179</v>
      </c>
    </row>
    <row r="113" spans="1:27" s="31" customFormat="1" ht="15" customHeight="1" x14ac:dyDescent="0.35">
      <c r="A113" s="32">
        <v>11005</v>
      </c>
      <c r="B113" s="28" t="s">
        <v>158</v>
      </c>
      <c r="C113" s="29">
        <v>0.27</v>
      </c>
      <c r="D113" s="29">
        <v>0.3</v>
      </c>
      <c r="E113" s="30">
        <v>527295508</v>
      </c>
      <c r="F113" s="30">
        <v>604194726</v>
      </c>
      <c r="G113" s="30">
        <f t="shared" si="33"/>
        <v>161814.10248</v>
      </c>
      <c r="H113" s="30">
        <v>2490491</v>
      </c>
      <c r="I113" s="31">
        <v>9</v>
      </c>
      <c r="J113" s="31">
        <v>484.05</v>
      </c>
      <c r="K113" s="51" t="s">
        <v>0</v>
      </c>
      <c r="L113" s="46">
        <f t="shared" si="34"/>
        <v>14.130375000000001</v>
      </c>
      <c r="M113" s="48">
        <f t="shared" ref="M113:M152" si="44">J113/L113</f>
        <v>34.255991083039198</v>
      </c>
      <c r="N113" s="53">
        <v>2820676.8005095408</v>
      </c>
      <c r="O113" s="58">
        <v>457.4</v>
      </c>
      <c r="P113" s="58">
        <v>466</v>
      </c>
      <c r="Q113" s="58">
        <v>484.05</v>
      </c>
      <c r="R113" s="30">
        <f t="shared" si="36"/>
        <v>2658862.6980295409</v>
      </c>
      <c r="S113" s="30">
        <f t="shared" si="37"/>
        <v>168371.69802954094</v>
      </c>
      <c r="T113" s="30">
        <f t="shared" si="38"/>
        <v>143115.94332510981</v>
      </c>
      <c r="U113" s="68">
        <f t="shared" si="39"/>
        <v>6.7605824726747032E-2</v>
      </c>
      <c r="V113" s="68">
        <f t="shared" si="40"/>
        <v>5.7459999999999997E-2</v>
      </c>
      <c r="W113" s="75">
        <v>52142</v>
      </c>
      <c r="X113" s="75">
        <f t="shared" si="41"/>
        <v>2996.0793199999998</v>
      </c>
      <c r="Y113" s="75">
        <f t="shared" si="42"/>
        <v>55138.079319999997</v>
      </c>
      <c r="Z113" s="201">
        <v>2325538</v>
      </c>
      <c r="AA113" s="75">
        <f t="shared" si="43"/>
        <v>2468653.9433251098</v>
      </c>
    </row>
    <row r="114" spans="1:27" s="31" customFormat="1" ht="15" customHeight="1" x14ac:dyDescent="0.35">
      <c r="A114" s="27">
        <v>51004</v>
      </c>
      <c r="B114" s="28" t="s">
        <v>125</v>
      </c>
      <c r="C114" s="29">
        <v>0.3</v>
      </c>
      <c r="D114" s="29">
        <v>0.3</v>
      </c>
      <c r="E114" s="30">
        <v>6185829519</v>
      </c>
      <c r="F114" s="30">
        <v>6513043731</v>
      </c>
      <c r="G114" s="30">
        <f t="shared" si="33"/>
        <v>1904830.9875</v>
      </c>
      <c r="H114" s="41">
        <f>67519561-24130</f>
        <v>67495431</v>
      </c>
      <c r="I114" s="31">
        <v>53</v>
      </c>
      <c r="J114" s="31">
        <v>13638.6</v>
      </c>
      <c r="K114" s="51" t="s">
        <v>0</v>
      </c>
      <c r="L114" s="46">
        <f t="shared" si="34"/>
        <v>15</v>
      </c>
      <c r="M114" s="48">
        <f t="shared" si="44"/>
        <v>909.24</v>
      </c>
      <c r="N114" s="53">
        <v>74593844.918500006</v>
      </c>
      <c r="O114" s="58">
        <v>13811.58</v>
      </c>
      <c r="P114" s="58">
        <v>13842.35</v>
      </c>
      <c r="Q114" s="58">
        <v>13638.6</v>
      </c>
      <c r="R114" s="30">
        <f t="shared" si="36"/>
        <v>72689013.931000009</v>
      </c>
      <c r="S114" s="30">
        <f t="shared" si="37"/>
        <v>5193582.9310000092</v>
      </c>
      <c r="T114" s="30">
        <f t="shared" si="38"/>
        <v>4414545.4913500072</v>
      </c>
      <c r="U114" s="68">
        <f t="shared" si="39"/>
        <v>7.6947177817117865E-2</v>
      </c>
      <c r="V114" s="68">
        <f t="shared" si="40"/>
        <v>6.5409999999999996E-2</v>
      </c>
      <c r="W114" s="75">
        <v>58476</v>
      </c>
      <c r="X114" s="75">
        <f t="shared" si="41"/>
        <v>3824.9151599999996</v>
      </c>
      <c r="Y114" s="75">
        <f t="shared" si="42"/>
        <v>62300.915159999997</v>
      </c>
      <c r="Z114" s="201">
        <v>46592196</v>
      </c>
      <c r="AA114" s="75">
        <f t="shared" si="43"/>
        <v>51006741.49135001</v>
      </c>
    </row>
    <row r="115" spans="1:27" s="31" customFormat="1" ht="15" customHeight="1" x14ac:dyDescent="0.35">
      <c r="A115" s="27">
        <v>56004</v>
      </c>
      <c r="B115" s="28" t="s">
        <v>66</v>
      </c>
      <c r="C115" s="29">
        <v>0.251</v>
      </c>
      <c r="D115" s="29">
        <v>0.3</v>
      </c>
      <c r="E115" s="30">
        <v>418461647</v>
      </c>
      <c r="F115" s="30">
        <v>487954291</v>
      </c>
      <c r="G115" s="30">
        <f t="shared" si="33"/>
        <v>125710.08034849998</v>
      </c>
      <c r="H115" s="30">
        <v>3089330</v>
      </c>
      <c r="I115" s="31">
        <v>0</v>
      </c>
      <c r="J115" s="31">
        <v>600.54999999999995</v>
      </c>
      <c r="K115" s="51" t="s">
        <v>0</v>
      </c>
      <c r="L115" s="46">
        <f t="shared" si="34"/>
        <v>15</v>
      </c>
      <c r="M115" s="48">
        <f t="shared" si="44"/>
        <v>40.036666666666662</v>
      </c>
      <c r="N115" s="53">
        <v>3281411.2054999997</v>
      </c>
      <c r="O115" s="58">
        <v>623.45000000000005</v>
      </c>
      <c r="P115" s="58">
        <v>643.5</v>
      </c>
      <c r="Q115" s="58">
        <v>600.54999999999995</v>
      </c>
      <c r="R115" s="30">
        <f t="shared" si="36"/>
        <v>3155701.1251514996</v>
      </c>
      <c r="S115" s="30">
        <f t="shared" si="37"/>
        <v>66371.12515149964</v>
      </c>
      <c r="T115" s="30">
        <f t="shared" si="38"/>
        <v>56415.456378774696</v>
      </c>
      <c r="U115" s="68">
        <f t="shared" si="39"/>
        <v>2.1483986868188133E-2</v>
      </c>
      <c r="V115" s="68">
        <f t="shared" si="40"/>
        <v>1.8259999999999998E-2</v>
      </c>
      <c r="W115" s="75">
        <v>54207</v>
      </c>
      <c r="X115" s="75">
        <f t="shared" si="41"/>
        <v>989.81981999999994</v>
      </c>
      <c r="Y115" s="75">
        <f t="shared" si="42"/>
        <v>55196.819819999997</v>
      </c>
      <c r="Z115" s="201">
        <v>2592177</v>
      </c>
      <c r="AA115" s="75">
        <f t="shared" si="43"/>
        <v>2648592.4563787747</v>
      </c>
    </row>
    <row r="116" spans="1:27" s="31" customFormat="1" ht="15" customHeight="1" x14ac:dyDescent="0.35">
      <c r="A116" s="27">
        <v>54004</v>
      </c>
      <c r="B116" s="28" t="s">
        <v>81</v>
      </c>
      <c r="C116" s="29">
        <v>0.28599999999999998</v>
      </c>
      <c r="D116" s="29">
        <v>0.3</v>
      </c>
      <c r="E116" s="30">
        <v>156327869</v>
      </c>
      <c r="F116" s="30">
        <v>172413899</v>
      </c>
      <c r="G116" s="30">
        <f t="shared" si="33"/>
        <v>48216.970116999997</v>
      </c>
      <c r="H116" s="30">
        <v>1305628</v>
      </c>
      <c r="I116" s="31">
        <v>3</v>
      </c>
      <c r="J116" s="31">
        <v>230</v>
      </c>
      <c r="K116" s="51" t="s">
        <v>0</v>
      </c>
      <c r="L116" s="46">
        <f t="shared" si="34"/>
        <v>12.225</v>
      </c>
      <c r="M116" s="48">
        <f t="shared" si="44"/>
        <v>18.813905930470348</v>
      </c>
      <c r="N116" s="53">
        <v>1547018.7822085889</v>
      </c>
      <c r="O116" s="58">
        <v>211</v>
      </c>
      <c r="P116" s="58">
        <v>214</v>
      </c>
      <c r="Q116" s="58">
        <v>230</v>
      </c>
      <c r="R116" s="30">
        <f t="shared" si="36"/>
        <v>1498801.812091589</v>
      </c>
      <c r="S116" s="30">
        <f t="shared" si="37"/>
        <v>193173.81209158897</v>
      </c>
      <c r="T116" s="30">
        <f t="shared" si="38"/>
        <v>164197.74027785062</v>
      </c>
      <c r="U116" s="68">
        <f t="shared" si="39"/>
        <v>0.14795470998752247</v>
      </c>
      <c r="V116" s="68">
        <f t="shared" si="40"/>
        <v>0.12576000000000001</v>
      </c>
      <c r="W116" s="75">
        <v>52082</v>
      </c>
      <c r="X116" s="75">
        <f t="shared" si="41"/>
        <v>6549.8323200000004</v>
      </c>
      <c r="Y116" s="75">
        <f t="shared" si="42"/>
        <v>58631.832320000001</v>
      </c>
      <c r="Z116" s="201">
        <v>1106734</v>
      </c>
      <c r="AA116" s="75">
        <f t="shared" si="43"/>
        <v>1270931.7402778505</v>
      </c>
    </row>
    <row r="117" spans="1:27" s="31" customFormat="1" ht="15" customHeight="1" x14ac:dyDescent="0.35">
      <c r="A117" s="27">
        <v>39004</v>
      </c>
      <c r="B117" s="28" t="s">
        <v>82</v>
      </c>
      <c r="C117" s="29">
        <v>0.253</v>
      </c>
      <c r="D117" s="29">
        <v>0.253</v>
      </c>
      <c r="E117" s="30">
        <v>155271485</v>
      </c>
      <c r="F117" s="30">
        <v>178124444</v>
      </c>
      <c r="G117" s="30">
        <f t="shared" si="33"/>
        <v>42174.585018500002</v>
      </c>
      <c r="H117" s="30">
        <v>903592</v>
      </c>
      <c r="I117" s="31">
        <v>4</v>
      </c>
      <c r="J117" s="31">
        <v>157</v>
      </c>
      <c r="K117" s="111" t="s">
        <v>0</v>
      </c>
      <c r="L117" s="46">
        <f t="shared" si="34"/>
        <v>12</v>
      </c>
      <c r="M117" s="48">
        <f t="shared" si="44"/>
        <v>13.083333333333334</v>
      </c>
      <c r="N117" s="53">
        <v>1079141.9750000001</v>
      </c>
      <c r="O117" s="58">
        <v>156</v>
      </c>
      <c r="P117" s="58">
        <v>157</v>
      </c>
      <c r="Q117" s="58">
        <v>157</v>
      </c>
      <c r="R117" s="30">
        <f t="shared" si="36"/>
        <v>1036967.3899815001</v>
      </c>
      <c r="S117" s="30">
        <f t="shared" si="37"/>
        <v>133375.38998150011</v>
      </c>
      <c r="T117" s="30">
        <f t="shared" si="38"/>
        <v>113369.08148427508</v>
      </c>
      <c r="U117" s="68">
        <f t="shared" si="39"/>
        <v>0.14760576674151621</v>
      </c>
      <c r="V117" s="68">
        <f t="shared" si="40"/>
        <v>0.12545999999999999</v>
      </c>
      <c r="W117" s="75">
        <v>37762</v>
      </c>
      <c r="X117" s="75">
        <f t="shared" si="41"/>
        <v>4737.6205199999995</v>
      </c>
      <c r="Y117" s="75">
        <f t="shared" si="42"/>
        <v>42499.620519999997</v>
      </c>
      <c r="Z117" s="201">
        <v>798283</v>
      </c>
      <c r="AA117" s="75">
        <f t="shared" si="43"/>
        <v>911652.08148427506</v>
      </c>
    </row>
    <row r="118" spans="1:27" s="31" customFormat="1" ht="15" customHeight="1" x14ac:dyDescent="0.35">
      <c r="A118" s="27">
        <v>55005</v>
      </c>
      <c r="B118" s="28" t="s">
        <v>89</v>
      </c>
      <c r="C118" s="29">
        <v>0.1</v>
      </c>
      <c r="D118" s="29">
        <v>0.185</v>
      </c>
      <c r="E118" s="30">
        <v>342578404</v>
      </c>
      <c r="F118" s="30">
        <v>386086978</v>
      </c>
      <c r="G118" s="30">
        <f t="shared" si="33"/>
        <v>52841.965664999989</v>
      </c>
      <c r="H118" s="30">
        <v>1101080</v>
      </c>
      <c r="I118" s="31">
        <v>4</v>
      </c>
      <c r="J118" s="31">
        <v>183</v>
      </c>
      <c r="K118" s="51" t="s">
        <v>0</v>
      </c>
      <c r="L118" s="46">
        <f t="shared" si="34"/>
        <v>12</v>
      </c>
      <c r="M118" s="48">
        <f t="shared" si="44"/>
        <v>15.25</v>
      </c>
      <c r="N118" s="53">
        <v>1256722.3</v>
      </c>
      <c r="O118" s="58">
        <v>197</v>
      </c>
      <c r="P118" s="58">
        <v>186</v>
      </c>
      <c r="Q118" s="58">
        <v>183</v>
      </c>
      <c r="R118" s="30">
        <f t="shared" si="36"/>
        <v>1203880.334335</v>
      </c>
      <c r="S118" s="30">
        <f t="shared" si="37"/>
        <v>102800.33433500002</v>
      </c>
      <c r="T118" s="30">
        <f t="shared" si="38"/>
        <v>87380.284184750009</v>
      </c>
      <c r="U118" s="68">
        <f t="shared" si="39"/>
        <v>9.3363183724161747E-2</v>
      </c>
      <c r="V118" s="68">
        <f t="shared" si="40"/>
        <v>7.936E-2</v>
      </c>
      <c r="W118" s="75">
        <v>46889</v>
      </c>
      <c r="X118" s="75">
        <f t="shared" si="41"/>
        <v>3721.1110399999998</v>
      </c>
      <c r="Y118" s="75">
        <f t="shared" si="42"/>
        <v>50610.111040000003</v>
      </c>
      <c r="Z118" s="201">
        <v>965448</v>
      </c>
      <c r="AA118" s="75">
        <f t="shared" si="43"/>
        <v>1052828.2841847499</v>
      </c>
    </row>
    <row r="119" spans="1:27" s="31" customFormat="1" ht="15" customHeight="1" x14ac:dyDescent="0.35">
      <c r="A119" s="27">
        <v>4003</v>
      </c>
      <c r="B119" s="28" t="s">
        <v>84</v>
      </c>
      <c r="C119" s="29">
        <v>0.26100000000000001</v>
      </c>
      <c r="D119" s="29">
        <v>0.3</v>
      </c>
      <c r="E119" s="30">
        <v>282928319</v>
      </c>
      <c r="F119" s="30">
        <v>320730292</v>
      </c>
      <c r="G119" s="30">
        <f t="shared" si="33"/>
        <v>85031.689429499995</v>
      </c>
      <c r="H119" s="30">
        <v>1470385</v>
      </c>
      <c r="I119" s="31">
        <v>0</v>
      </c>
      <c r="J119" s="31">
        <v>252</v>
      </c>
      <c r="K119" s="51" t="s">
        <v>0</v>
      </c>
      <c r="L119" s="46">
        <f t="shared" si="34"/>
        <v>12.39</v>
      </c>
      <c r="M119" s="48">
        <f t="shared" si="44"/>
        <v>20.338983050847457</v>
      </c>
      <c r="N119" s="53">
        <v>1666986.1016949152</v>
      </c>
      <c r="O119" s="58">
        <v>264</v>
      </c>
      <c r="P119" s="58">
        <v>262</v>
      </c>
      <c r="Q119" s="58">
        <v>252</v>
      </c>
      <c r="R119" s="30">
        <f t="shared" si="36"/>
        <v>1581954.4122654153</v>
      </c>
      <c r="S119" s="30">
        <f t="shared" si="37"/>
        <v>111569.4122654153</v>
      </c>
      <c r="T119" s="30">
        <f t="shared" si="38"/>
        <v>94834.000425603008</v>
      </c>
      <c r="U119" s="68">
        <f t="shared" si="39"/>
        <v>7.5877686636775604E-2</v>
      </c>
      <c r="V119" s="68">
        <f t="shared" si="40"/>
        <v>6.4500000000000002E-2</v>
      </c>
      <c r="W119" s="75">
        <v>44963</v>
      </c>
      <c r="X119" s="75">
        <f t="shared" si="41"/>
        <v>2900.1134999999999</v>
      </c>
      <c r="Y119" s="75">
        <f t="shared" si="42"/>
        <v>47863.113499999999</v>
      </c>
      <c r="Z119" s="201">
        <v>1025154</v>
      </c>
      <c r="AA119" s="75">
        <f t="shared" si="43"/>
        <v>1119988.000425603</v>
      </c>
    </row>
    <row r="120" spans="1:27" s="31" customFormat="1" ht="15" customHeight="1" x14ac:dyDescent="0.35">
      <c r="A120" s="27">
        <v>62005</v>
      </c>
      <c r="B120" s="28" t="s">
        <v>110</v>
      </c>
      <c r="C120" s="29">
        <v>5.2999999999999999E-2</v>
      </c>
      <c r="D120" s="29">
        <v>8.7999999999999995E-2</v>
      </c>
      <c r="E120" s="30">
        <v>382628363</v>
      </c>
      <c r="F120" s="30">
        <v>457812419</v>
      </c>
      <c r="G120" s="30">
        <f t="shared" si="33"/>
        <v>30283.398055500002</v>
      </c>
      <c r="H120" s="41">
        <f>1044714-29</f>
        <v>1044685</v>
      </c>
      <c r="I120" s="31">
        <v>0</v>
      </c>
      <c r="J120" s="31">
        <v>177</v>
      </c>
      <c r="K120" s="51" t="s">
        <v>0</v>
      </c>
      <c r="L120" s="46">
        <f t="shared" si="34"/>
        <v>12</v>
      </c>
      <c r="M120" s="48">
        <f t="shared" si="44"/>
        <v>14.75</v>
      </c>
      <c r="N120" s="53">
        <v>1208912.2124999999</v>
      </c>
      <c r="O120" s="58">
        <v>189</v>
      </c>
      <c r="P120" s="58">
        <v>176</v>
      </c>
      <c r="Q120" s="58">
        <v>177</v>
      </c>
      <c r="R120" s="30">
        <f t="shared" si="36"/>
        <v>1178628.8144445</v>
      </c>
      <c r="S120" s="30">
        <f t="shared" si="37"/>
        <v>133943.81444450002</v>
      </c>
      <c r="T120" s="30">
        <f t="shared" si="38"/>
        <v>113852.24227782502</v>
      </c>
      <c r="U120" s="68">
        <f t="shared" si="39"/>
        <v>0.12821454739419061</v>
      </c>
      <c r="V120" s="68">
        <f t="shared" si="40"/>
        <v>0.10897999999999999</v>
      </c>
      <c r="W120" s="75">
        <v>48279</v>
      </c>
      <c r="X120" s="75">
        <f t="shared" si="41"/>
        <v>5261.44542</v>
      </c>
      <c r="Y120" s="75">
        <f t="shared" si="42"/>
        <v>53540.445420000004</v>
      </c>
      <c r="Z120" s="201">
        <v>869017</v>
      </c>
      <c r="AA120" s="75">
        <f t="shared" si="43"/>
        <v>982869.24227782502</v>
      </c>
    </row>
    <row r="121" spans="1:27" s="31" customFormat="1" ht="15" customHeight="1" x14ac:dyDescent="0.35">
      <c r="A121" s="27">
        <v>49005</v>
      </c>
      <c r="B121" s="28" t="s">
        <v>31</v>
      </c>
      <c r="C121" s="29">
        <v>0.3</v>
      </c>
      <c r="D121" s="29">
        <v>0.3</v>
      </c>
      <c r="E121" s="30">
        <v>9431040898</v>
      </c>
      <c r="F121" s="30">
        <v>9907341140</v>
      </c>
      <c r="G121" s="30">
        <f t="shared" si="33"/>
        <v>2900757.3056999999</v>
      </c>
      <c r="H121" s="41">
        <f>115309098-54727</f>
        <v>115254371</v>
      </c>
      <c r="I121" s="31">
        <v>1114</v>
      </c>
      <c r="J121" s="31">
        <v>23354.89</v>
      </c>
      <c r="K121" s="51" t="s">
        <v>0</v>
      </c>
      <c r="L121" s="46">
        <f t="shared" si="34"/>
        <v>15</v>
      </c>
      <c r="M121" s="48">
        <f t="shared" si="44"/>
        <v>1556.9926666666665</v>
      </c>
      <c r="N121" s="53">
        <v>129133079.29389998</v>
      </c>
      <c r="O121" s="58">
        <v>22691.95</v>
      </c>
      <c r="P121" s="58">
        <v>23119.47</v>
      </c>
      <c r="Q121" s="58">
        <v>23354.89</v>
      </c>
      <c r="R121" s="30">
        <f t="shared" si="36"/>
        <v>126232321.98819998</v>
      </c>
      <c r="S121" s="30">
        <f t="shared" si="37"/>
        <v>10977950.988199979</v>
      </c>
      <c r="T121" s="30">
        <f t="shared" si="38"/>
        <v>9331258.3399699815</v>
      </c>
      <c r="U121" s="68">
        <f t="shared" si="39"/>
        <v>9.5249758364478687E-2</v>
      </c>
      <c r="V121" s="68">
        <f t="shared" si="40"/>
        <v>8.0960000000000004E-2</v>
      </c>
      <c r="W121" s="75">
        <v>62218</v>
      </c>
      <c r="X121" s="75">
        <f t="shared" si="41"/>
        <v>5037.1692800000001</v>
      </c>
      <c r="Y121" s="75">
        <f t="shared" si="42"/>
        <v>67255.169280000002</v>
      </c>
      <c r="Z121" s="201">
        <v>93998030</v>
      </c>
      <c r="AA121" s="75">
        <f t="shared" si="43"/>
        <v>103329288.33996998</v>
      </c>
    </row>
    <row r="122" spans="1:27" s="31" customFormat="1" ht="15" customHeight="1" x14ac:dyDescent="0.35">
      <c r="A122" s="27">
        <v>5005</v>
      </c>
      <c r="B122" s="28" t="s">
        <v>136</v>
      </c>
      <c r="C122" s="29">
        <v>0.3</v>
      </c>
      <c r="D122" s="29">
        <v>0.3</v>
      </c>
      <c r="E122" s="30">
        <v>340795052</v>
      </c>
      <c r="F122" s="30">
        <v>373024856</v>
      </c>
      <c r="G122" s="30">
        <f t="shared" si="33"/>
        <v>107072.98619999998</v>
      </c>
      <c r="H122" s="30">
        <v>3147608</v>
      </c>
      <c r="I122" s="31">
        <v>8</v>
      </c>
      <c r="J122" s="31">
        <v>643.42999999999995</v>
      </c>
      <c r="K122" s="51" t="s">
        <v>0</v>
      </c>
      <c r="L122" s="46">
        <f t="shared" si="34"/>
        <v>15</v>
      </c>
      <c r="M122" s="48">
        <f t="shared" si="44"/>
        <v>42.895333333333333</v>
      </c>
      <c r="N122" s="53">
        <v>3526635.9742999999</v>
      </c>
      <c r="O122" s="58">
        <v>582.41999999999996</v>
      </c>
      <c r="P122" s="58">
        <v>633.26</v>
      </c>
      <c r="Q122" s="58">
        <v>643.42999999999995</v>
      </c>
      <c r="R122" s="30">
        <f t="shared" si="36"/>
        <v>3419562.9880999997</v>
      </c>
      <c r="S122" s="30">
        <f t="shared" si="37"/>
        <v>271954.98809999973</v>
      </c>
      <c r="T122" s="30">
        <f t="shared" si="38"/>
        <v>231161.73988499976</v>
      </c>
      <c r="U122" s="68">
        <f t="shared" si="39"/>
        <v>8.6400526399729491E-2</v>
      </c>
      <c r="V122" s="68">
        <f t="shared" si="40"/>
        <v>7.3440000000000005E-2</v>
      </c>
      <c r="W122" s="75">
        <v>50861</v>
      </c>
      <c r="X122" s="75">
        <f t="shared" si="41"/>
        <v>3735.2318400000004</v>
      </c>
      <c r="Y122" s="75">
        <f t="shared" si="42"/>
        <v>54596.23184</v>
      </c>
      <c r="Z122" s="201">
        <v>2003417</v>
      </c>
      <c r="AA122" s="75">
        <f t="shared" si="43"/>
        <v>2234578.7398849996</v>
      </c>
    </row>
    <row r="123" spans="1:27" s="31" customFormat="1" ht="15" customHeight="1" x14ac:dyDescent="0.35">
      <c r="A123" s="27">
        <v>54002</v>
      </c>
      <c r="B123" s="28" t="s">
        <v>30</v>
      </c>
      <c r="C123" s="29"/>
      <c r="D123" s="29">
        <v>0</v>
      </c>
      <c r="E123" s="30">
        <v>537180354</v>
      </c>
      <c r="F123" s="30">
        <v>585165866</v>
      </c>
      <c r="G123" s="30">
        <f t="shared" si="33"/>
        <v>0</v>
      </c>
      <c r="H123" s="30">
        <v>4468331</v>
      </c>
      <c r="I123" s="31">
        <v>5</v>
      </c>
      <c r="J123" s="31">
        <v>904</v>
      </c>
      <c r="K123" s="51" t="s">
        <v>0</v>
      </c>
      <c r="L123" s="46">
        <f t="shared" si="34"/>
        <v>15</v>
      </c>
      <c r="M123" s="48">
        <f t="shared" si="44"/>
        <v>60.266666666666666</v>
      </c>
      <c r="N123" s="53">
        <v>4946295.0525000002</v>
      </c>
      <c r="O123" s="58">
        <v>905</v>
      </c>
      <c r="P123" s="58">
        <v>925</v>
      </c>
      <c r="Q123" s="58">
        <v>904</v>
      </c>
      <c r="R123" s="30">
        <f t="shared" si="36"/>
        <v>4946295.0525000002</v>
      </c>
      <c r="S123" s="30">
        <f t="shared" si="37"/>
        <v>477964.05250000022</v>
      </c>
      <c r="T123" s="30">
        <f t="shared" si="38"/>
        <v>406269.44462500018</v>
      </c>
      <c r="U123" s="68">
        <f t="shared" si="39"/>
        <v>0.10696702023641494</v>
      </c>
      <c r="V123" s="68">
        <f t="shared" si="40"/>
        <v>9.0920000000000001E-2</v>
      </c>
      <c r="W123" s="75">
        <v>51500</v>
      </c>
      <c r="X123" s="75">
        <f t="shared" si="41"/>
        <v>4682.38</v>
      </c>
      <c r="Y123" s="75">
        <f t="shared" si="42"/>
        <v>56182.38</v>
      </c>
      <c r="Z123" s="201">
        <v>3658553</v>
      </c>
      <c r="AA123" s="75">
        <f t="shared" si="43"/>
        <v>4064822.444625</v>
      </c>
    </row>
    <row r="124" spans="1:27" s="31" customFormat="1" ht="15" customHeight="1" x14ac:dyDescent="0.35">
      <c r="A124" s="27">
        <v>15003</v>
      </c>
      <c r="B124" s="28" t="s">
        <v>19</v>
      </c>
      <c r="C124" s="29">
        <v>0.24</v>
      </c>
      <c r="D124" s="29">
        <v>0.3</v>
      </c>
      <c r="E124" s="30">
        <v>7216572</v>
      </c>
      <c r="F124" s="30">
        <v>8373259</v>
      </c>
      <c r="G124" s="30">
        <f t="shared" si="33"/>
        <v>2121.9774899999998</v>
      </c>
      <c r="H124" s="30">
        <v>1053008</v>
      </c>
      <c r="I124" s="31">
        <v>8</v>
      </c>
      <c r="J124" s="31">
        <v>164</v>
      </c>
      <c r="K124" s="51" t="s">
        <v>0</v>
      </c>
      <c r="L124" s="46">
        <f t="shared" si="34"/>
        <v>12</v>
      </c>
      <c r="M124" s="48">
        <f t="shared" si="44"/>
        <v>13.666666666666666</v>
      </c>
      <c r="N124" s="53">
        <v>1133782.0749999997</v>
      </c>
      <c r="O124" s="58">
        <v>180</v>
      </c>
      <c r="P124" s="58">
        <v>184.5</v>
      </c>
      <c r="Q124" s="58">
        <v>164</v>
      </c>
      <c r="R124" s="30">
        <f t="shared" si="36"/>
        <v>1131660.0975099998</v>
      </c>
      <c r="S124" s="30">
        <f t="shared" si="37"/>
        <v>78652.097509999759</v>
      </c>
      <c r="T124" s="30">
        <f t="shared" si="38"/>
        <v>66854.282883499793</v>
      </c>
      <c r="U124" s="68">
        <f t="shared" si="39"/>
        <v>7.4692782495479393E-2</v>
      </c>
      <c r="V124" s="68">
        <f t="shared" si="40"/>
        <v>6.3490000000000005E-2</v>
      </c>
      <c r="W124" s="75">
        <v>50560</v>
      </c>
      <c r="X124" s="75">
        <f t="shared" si="41"/>
        <v>3210.0544000000004</v>
      </c>
      <c r="Y124" s="75">
        <f t="shared" si="42"/>
        <v>53770.054400000001</v>
      </c>
      <c r="Z124" s="201">
        <v>1082997</v>
      </c>
      <c r="AA124" s="75">
        <f t="shared" si="43"/>
        <v>1149851.2828834997</v>
      </c>
    </row>
    <row r="125" spans="1:27" s="31" customFormat="1" ht="15" customHeight="1" x14ac:dyDescent="0.35">
      <c r="A125" s="27">
        <v>26005</v>
      </c>
      <c r="B125" s="28" t="s">
        <v>16</v>
      </c>
      <c r="C125" s="29">
        <v>0.3</v>
      </c>
      <c r="D125" s="29">
        <v>0.3</v>
      </c>
      <c r="E125" s="30">
        <v>108173566</v>
      </c>
      <c r="F125" s="30">
        <v>118571303</v>
      </c>
      <c r="G125" s="30">
        <f t="shared" si="33"/>
        <v>34011.730349999991</v>
      </c>
      <c r="H125" s="30">
        <v>632535</v>
      </c>
      <c r="I125" s="31">
        <v>0</v>
      </c>
      <c r="J125" s="31">
        <v>107</v>
      </c>
      <c r="K125" s="51" t="s">
        <v>0</v>
      </c>
      <c r="L125" s="46">
        <f t="shared" si="34"/>
        <v>12</v>
      </c>
      <c r="M125" s="48">
        <f t="shared" si="44"/>
        <v>8.9166666666666661</v>
      </c>
      <c r="N125" s="53">
        <v>730811.33750000002</v>
      </c>
      <c r="O125" s="58">
        <v>110</v>
      </c>
      <c r="P125" s="58">
        <v>111</v>
      </c>
      <c r="Q125" s="58">
        <v>107</v>
      </c>
      <c r="R125" s="30">
        <f t="shared" si="36"/>
        <v>696799.60715000005</v>
      </c>
      <c r="S125" s="30">
        <f t="shared" si="37"/>
        <v>64264.607150000054</v>
      </c>
      <c r="T125" s="30">
        <f t="shared" si="38"/>
        <v>54624.916077500042</v>
      </c>
      <c r="U125" s="68">
        <f t="shared" si="39"/>
        <v>0.10159849992490542</v>
      </c>
      <c r="V125" s="68">
        <f t="shared" si="40"/>
        <v>8.6360000000000006E-2</v>
      </c>
      <c r="W125" s="75">
        <v>49412</v>
      </c>
      <c r="X125" s="75">
        <f t="shared" si="41"/>
        <v>4267.2203200000004</v>
      </c>
      <c r="Y125" s="75">
        <f t="shared" si="42"/>
        <v>53679.22032</v>
      </c>
      <c r="Z125" s="201">
        <v>723388</v>
      </c>
      <c r="AA125" s="75">
        <f t="shared" si="43"/>
        <v>778012.91607750009</v>
      </c>
    </row>
    <row r="126" spans="1:27" s="31" customFormat="1" ht="15" customHeight="1" x14ac:dyDescent="0.35">
      <c r="A126" s="27">
        <v>40002</v>
      </c>
      <c r="B126" s="28" t="s">
        <v>134</v>
      </c>
      <c r="C126" s="29">
        <v>0.3</v>
      </c>
      <c r="D126" s="29">
        <v>0.3</v>
      </c>
      <c r="E126" s="30">
        <v>1139014373</v>
      </c>
      <c r="F126" s="30">
        <v>1219564730</v>
      </c>
      <c r="G126" s="30">
        <f t="shared" si="33"/>
        <v>353786.86544999998</v>
      </c>
      <c r="H126" s="30">
        <v>10914238</v>
      </c>
      <c r="I126" s="31">
        <v>4</v>
      </c>
      <c r="J126" s="31">
        <v>2237.0100000000002</v>
      </c>
      <c r="K126" s="51" t="s">
        <v>0</v>
      </c>
      <c r="L126" s="46">
        <f t="shared" si="34"/>
        <v>15</v>
      </c>
      <c r="M126" s="48">
        <f t="shared" si="44"/>
        <v>149.13400000000001</v>
      </c>
      <c r="N126" s="53">
        <v>12228509.020100001</v>
      </c>
      <c r="O126" s="58">
        <v>2142.8000000000002</v>
      </c>
      <c r="P126" s="58">
        <v>2207.42</v>
      </c>
      <c r="Q126" s="58">
        <v>2237.0100000000002</v>
      </c>
      <c r="R126" s="30">
        <f t="shared" si="36"/>
        <v>11874722.154650001</v>
      </c>
      <c r="S126" s="30">
        <f t="shared" si="37"/>
        <v>960484.15465000086</v>
      </c>
      <c r="T126" s="30">
        <f t="shared" si="38"/>
        <v>816411.53145250073</v>
      </c>
      <c r="U126" s="68">
        <f t="shared" si="39"/>
        <v>8.8002859627030389E-2</v>
      </c>
      <c r="V126" s="68">
        <f t="shared" si="40"/>
        <v>7.4800000000000005E-2</v>
      </c>
      <c r="W126" s="75">
        <v>50793</v>
      </c>
      <c r="X126" s="75">
        <f t="shared" si="41"/>
        <v>3799.3164000000002</v>
      </c>
      <c r="Y126" s="75">
        <f t="shared" si="42"/>
        <v>54592.316400000003</v>
      </c>
      <c r="Z126" s="201">
        <v>7532544</v>
      </c>
      <c r="AA126" s="75">
        <f t="shared" si="43"/>
        <v>8348955.5314525012</v>
      </c>
    </row>
    <row r="127" spans="1:27" s="31" customFormat="1" ht="15" customHeight="1" x14ac:dyDescent="0.35">
      <c r="A127" s="35">
        <v>57001</v>
      </c>
      <c r="B127" s="36" t="s">
        <v>98</v>
      </c>
      <c r="C127" s="37">
        <v>0.3</v>
      </c>
      <c r="D127" s="29">
        <v>0.3</v>
      </c>
      <c r="E127" s="30">
        <v>454029772</v>
      </c>
      <c r="F127" s="30">
        <v>492427094</v>
      </c>
      <c r="G127" s="30">
        <f t="shared" si="33"/>
        <v>141968.52989999996</v>
      </c>
      <c r="H127" s="30">
        <v>2238899</v>
      </c>
      <c r="I127" s="31">
        <v>0</v>
      </c>
      <c r="J127" s="31">
        <v>427</v>
      </c>
      <c r="K127" s="51" t="s">
        <v>0</v>
      </c>
      <c r="L127" s="46">
        <f t="shared" si="34"/>
        <v>13.702500000000001</v>
      </c>
      <c r="M127" s="48">
        <f t="shared" si="44"/>
        <v>31.162196679438058</v>
      </c>
      <c r="N127" s="53">
        <v>2554058.3141762451</v>
      </c>
      <c r="O127" s="58">
        <v>418.61</v>
      </c>
      <c r="P127" s="58">
        <v>433.17</v>
      </c>
      <c r="Q127" s="58">
        <v>427</v>
      </c>
      <c r="R127" s="30">
        <f t="shared" si="36"/>
        <v>2412089.7842762452</v>
      </c>
      <c r="S127" s="30">
        <f t="shared" si="37"/>
        <v>173190.78427624516</v>
      </c>
      <c r="T127" s="30">
        <f t="shared" si="38"/>
        <v>147212.16663480838</v>
      </c>
      <c r="U127" s="68">
        <f t="shared" si="39"/>
        <v>7.735533593799683E-2</v>
      </c>
      <c r="V127" s="68">
        <f t="shared" si="40"/>
        <v>6.5750000000000003E-2</v>
      </c>
      <c r="W127" s="75">
        <v>50538</v>
      </c>
      <c r="X127" s="75">
        <f t="shared" si="41"/>
        <v>3322.8735000000001</v>
      </c>
      <c r="Y127" s="75">
        <f t="shared" si="42"/>
        <v>53860.873500000002</v>
      </c>
      <c r="Z127" s="201">
        <v>1830474</v>
      </c>
      <c r="AA127" s="75">
        <f t="shared" si="43"/>
        <v>1977686.1666348083</v>
      </c>
    </row>
    <row r="128" spans="1:27" s="31" customFormat="1" ht="15" customHeight="1" x14ac:dyDescent="0.35">
      <c r="A128" s="27">
        <v>54006</v>
      </c>
      <c r="B128" s="28" t="s">
        <v>54</v>
      </c>
      <c r="C128" s="29">
        <v>0.25800000000000001</v>
      </c>
      <c r="D128" s="29">
        <v>0.3</v>
      </c>
      <c r="E128" s="30">
        <v>93001928</v>
      </c>
      <c r="F128" s="30">
        <v>109384086</v>
      </c>
      <c r="G128" s="30">
        <f t="shared" si="33"/>
        <v>28404.861612000001</v>
      </c>
      <c r="H128" s="30">
        <v>878256</v>
      </c>
      <c r="I128" s="31">
        <v>2</v>
      </c>
      <c r="J128" s="31">
        <v>153</v>
      </c>
      <c r="K128" s="51" t="s">
        <v>0</v>
      </c>
      <c r="L128" s="46">
        <f t="shared" si="34"/>
        <v>12</v>
      </c>
      <c r="M128" s="48">
        <f t="shared" si="44"/>
        <v>12.75</v>
      </c>
      <c r="N128" s="53">
        <v>1048406.91875</v>
      </c>
      <c r="O128" s="58">
        <v>164</v>
      </c>
      <c r="P128" s="58">
        <v>141</v>
      </c>
      <c r="Q128" s="58">
        <v>153</v>
      </c>
      <c r="R128" s="30">
        <f t="shared" si="36"/>
        <v>1020002.0571379999</v>
      </c>
      <c r="S128" s="30">
        <f t="shared" si="37"/>
        <v>141746.05713799992</v>
      </c>
      <c r="T128" s="30">
        <f t="shared" si="38"/>
        <v>120484.14856729993</v>
      </c>
      <c r="U128" s="68">
        <f t="shared" si="39"/>
        <v>0.16139492031708286</v>
      </c>
      <c r="V128" s="68">
        <f t="shared" si="40"/>
        <v>0.13719000000000001</v>
      </c>
      <c r="W128" s="75">
        <v>42125</v>
      </c>
      <c r="X128" s="75">
        <f t="shared" si="41"/>
        <v>5779.1287499999999</v>
      </c>
      <c r="Y128" s="75">
        <f t="shared" si="42"/>
        <v>47904.128750000003</v>
      </c>
      <c r="Z128" s="201">
        <v>697597</v>
      </c>
      <c r="AA128" s="75">
        <f t="shared" si="43"/>
        <v>818081.14856729994</v>
      </c>
    </row>
    <row r="129" spans="1:27" s="31" customFormat="1" ht="15" customHeight="1" x14ac:dyDescent="0.35">
      <c r="A129" s="35">
        <v>41005</v>
      </c>
      <c r="B129" s="36" t="s">
        <v>24</v>
      </c>
      <c r="C129" s="29">
        <v>0.3</v>
      </c>
      <c r="D129" s="29">
        <v>0.3</v>
      </c>
      <c r="E129" s="30">
        <v>376524927</v>
      </c>
      <c r="F129" s="30">
        <v>412618874</v>
      </c>
      <c r="G129" s="30">
        <f t="shared" si="33"/>
        <v>118371.57014999999</v>
      </c>
      <c r="H129" s="30">
        <v>7846610</v>
      </c>
      <c r="I129" s="31">
        <v>3</v>
      </c>
      <c r="J129" s="31">
        <v>1608.23</v>
      </c>
      <c r="K129" s="51" t="s">
        <v>0</v>
      </c>
      <c r="L129" s="46">
        <f t="shared" si="34"/>
        <v>15</v>
      </c>
      <c r="M129" s="48">
        <f t="shared" si="44"/>
        <v>107.21533333333333</v>
      </c>
      <c r="N129" s="53">
        <v>8791482.8098000009</v>
      </c>
      <c r="O129" s="58">
        <v>1496.38</v>
      </c>
      <c r="P129" s="58">
        <v>1500</v>
      </c>
      <c r="Q129" s="58">
        <v>1608.23</v>
      </c>
      <c r="R129" s="30">
        <f t="shared" si="36"/>
        <v>8673111.2396500017</v>
      </c>
      <c r="S129" s="30">
        <f t="shared" si="37"/>
        <v>826501.23965000175</v>
      </c>
      <c r="T129" s="30">
        <f t="shared" si="38"/>
        <v>702526.05370250146</v>
      </c>
      <c r="U129" s="68">
        <f t="shared" si="39"/>
        <v>0.10533226955972091</v>
      </c>
      <c r="V129" s="68">
        <f t="shared" si="40"/>
        <v>8.9529999999999998E-2</v>
      </c>
      <c r="W129" s="75">
        <v>49931</v>
      </c>
      <c r="X129" s="75">
        <f t="shared" si="41"/>
        <v>4470.3224300000002</v>
      </c>
      <c r="Y129" s="75">
        <f t="shared" si="42"/>
        <v>54401.32243</v>
      </c>
      <c r="Z129" s="201">
        <v>4943191</v>
      </c>
      <c r="AA129" s="75">
        <f t="shared" si="43"/>
        <v>5645717.0537025016</v>
      </c>
    </row>
    <row r="130" spans="1:27" s="31" customFormat="1" ht="15" customHeight="1" x14ac:dyDescent="0.35">
      <c r="A130" s="27">
        <v>20003</v>
      </c>
      <c r="B130" s="28" t="s">
        <v>17</v>
      </c>
      <c r="C130" s="29"/>
      <c r="D130" s="29">
        <v>0</v>
      </c>
      <c r="E130" s="30">
        <v>139572457</v>
      </c>
      <c r="F130" s="30">
        <v>164751008</v>
      </c>
      <c r="G130" s="30">
        <f t="shared" si="33"/>
        <v>0</v>
      </c>
      <c r="H130" s="30">
        <v>1875913</v>
      </c>
      <c r="I130" s="31">
        <v>0</v>
      </c>
      <c r="J130" s="31">
        <v>329</v>
      </c>
      <c r="K130" s="51" t="s">
        <v>0</v>
      </c>
      <c r="L130" s="46">
        <f t="shared" si="34"/>
        <v>12.967499999999999</v>
      </c>
      <c r="M130" s="48">
        <f t="shared" si="44"/>
        <v>25.371120107962213</v>
      </c>
      <c r="N130" s="53">
        <v>2079420.8097165991</v>
      </c>
      <c r="O130" s="58">
        <v>352</v>
      </c>
      <c r="P130" s="58">
        <v>341</v>
      </c>
      <c r="Q130" s="58">
        <v>329</v>
      </c>
      <c r="R130" s="30">
        <f t="shared" si="36"/>
        <v>2079420.8097165991</v>
      </c>
      <c r="S130" s="30">
        <f t="shared" si="37"/>
        <v>203507.80971659906</v>
      </c>
      <c r="T130" s="30">
        <f t="shared" si="38"/>
        <v>172981.6382591092</v>
      </c>
      <c r="U130" s="68">
        <f t="shared" si="39"/>
        <v>0.10848467371173347</v>
      </c>
      <c r="V130" s="68">
        <f t="shared" si="40"/>
        <v>9.221E-2</v>
      </c>
      <c r="W130" s="75">
        <v>53311</v>
      </c>
      <c r="X130" s="75">
        <f t="shared" si="41"/>
        <v>4915.8073100000001</v>
      </c>
      <c r="Y130" s="75">
        <f t="shared" si="42"/>
        <v>58226.807310000004</v>
      </c>
      <c r="Z130" s="201">
        <v>1750744</v>
      </c>
      <c r="AA130" s="75">
        <f t="shared" si="43"/>
        <v>1923725.6382591091</v>
      </c>
    </row>
    <row r="131" spans="1:27" s="31" customFormat="1" ht="15" customHeight="1" x14ac:dyDescent="0.35">
      <c r="A131" s="27">
        <v>66001</v>
      </c>
      <c r="B131" s="28" t="s">
        <v>20</v>
      </c>
      <c r="C131" s="29">
        <v>0.27700000000000002</v>
      </c>
      <c r="D131" s="29">
        <v>0.3</v>
      </c>
      <c r="E131" s="30">
        <v>142100596</v>
      </c>
      <c r="F131" s="30">
        <v>160209606</v>
      </c>
      <c r="G131" s="30">
        <f t="shared" ref="G131:G152" si="45">((E131/2*C131)+(F131/2*D131))/1000</f>
        <v>43712.373445999998</v>
      </c>
      <c r="H131" s="41">
        <f>10144705-9578</f>
        <v>10135127</v>
      </c>
      <c r="I131" s="31">
        <v>9</v>
      </c>
      <c r="J131" s="31">
        <v>2024.3</v>
      </c>
      <c r="K131" s="51" t="s">
        <v>0</v>
      </c>
      <c r="L131" s="46">
        <f t="shared" ref="L131:L152" si="46">IF(J131&lt;200,12,IF(J131&gt;600,15,(J131*0.0075)+10.5))</f>
        <v>15</v>
      </c>
      <c r="M131" s="48">
        <f t="shared" si="44"/>
        <v>134.95333333333332</v>
      </c>
      <c r="N131" s="53">
        <v>11073089.465499999</v>
      </c>
      <c r="O131" s="58">
        <v>2098</v>
      </c>
      <c r="P131" s="58">
        <v>2054</v>
      </c>
      <c r="Q131" s="58">
        <v>2024.3</v>
      </c>
      <c r="R131" s="30">
        <f t="shared" ref="R131:R152" si="47">N131-G131</f>
        <v>11029377.092053998</v>
      </c>
      <c r="S131" s="30">
        <f t="shared" ref="S131:S152" si="48">R131-H131</f>
        <v>894250.09205399826</v>
      </c>
      <c r="T131" s="30">
        <f t="shared" ref="T131:T152" si="49">0.85*S131</f>
        <v>760112.57824589848</v>
      </c>
      <c r="U131" s="68">
        <f t="shared" ref="U131:U152" si="50">S131/H131</f>
        <v>8.8232746570812412E-2</v>
      </c>
      <c r="V131" s="68">
        <f t="shared" ref="V131:V152" si="51">ROUND(0.85*U131,5)</f>
        <v>7.4999999999999997E-2</v>
      </c>
      <c r="W131" s="75">
        <v>49628</v>
      </c>
      <c r="X131" s="75">
        <f t="shared" si="41"/>
        <v>3722.1</v>
      </c>
      <c r="Y131" s="75">
        <f t="shared" si="42"/>
        <v>53350.1</v>
      </c>
      <c r="Z131" s="201">
        <v>8300327</v>
      </c>
      <c r="AA131" s="75">
        <f t="shared" si="43"/>
        <v>9060439.5782458987</v>
      </c>
    </row>
    <row r="132" spans="1:27" s="31" customFormat="1" ht="15" customHeight="1" x14ac:dyDescent="0.35">
      <c r="A132" s="27">
        <v>33005</v>
      </c>
      <c r="B132" s="28" t="s">
        <v>57</v>
      </c>
      <c r="C132" s="29">
        <v>0.14099999999999999</v>
      </c>
      <c r="D132" s="29">
        <v>0.16200000000000001</v>
      </c>
      <c r="E132" s="30">
        <v>270210365</v>
      </c>
      <c r="F132" s="30">
        <v>309616537</v>
      </c>
      <c r="G132" s="30">
        <f t="shared" si="45"/>
        <v>44128.770229499998</v>
      </c>
      <c r="H132" s="30">
        <v>1025446</v>
      </c>
      <c r="I132" s="31">
        <v>3</v>
      </c>
      <c r="J132" s="31">
        <v>158</v>
      </c>
      <c r="K132" s="51" t="s">
        <v>0</v>
      </c>
      <c r="L132" s="46">
        <f t="shared" si="46"/>
        <v>12</v>
      </c>
      <c r="M132" s="48">
        <f t="shared" si="44"/>
        <v>13.166666666666666</v>
      </c>
      <c r="N132" s="53">
        <v>1084264.484375</v>
      </c>
      <c r="O132" s="58">
        <v>191</v>
      </c>
      <c r="P132" s="58">
        <v>166</v>
      </c>
      <c r="Q132" s="58">
        <v>158</v>
      </c>
      <c r="R132" s="30">
        <f t="shared" si="47"/>
        <v>1040135.7141455</v>
      </c>
      <c r="S132" s="30">
        <f t="shared" si="48"/>
        <v>14689.71414549998</v>
      </c>
      <c r="T132" s="30">
        <f t="shared" si="49"/>
        <v>12486.257023674983</v>
      </c>
      <c r="U132" s="68">
        <f t="shared" si="50"/>
        <v>1.4325195227735035E-2</v>
      </c>
      <c r="V132" s="68">
        <f t="shared" si="51"/>
        <v>1.218E-2</v>
      </c>
      <c r="W132" s="75">
        <v>47386</v>
      </c>
      <c r="X132" s="75">
        <f t="shared" si="41"/>
        <v>577.16147999999998</v>
      </c>
      <c r="Y132" s="75">
        <f t="shared" si="42"/>
        <v>47963.161480000002</v>
      </c>
      <c r="Z132" s="201">
        <v>1083707</v>
      </c>
      <c r="AA132" s="75">
        <f t="shared" si="43"/>
        <v>1096193.2570236749</v>
      </c>
    </row>
    <row r="133" spans="1:27" s="31" customFormat="1" ht="15" customHeight="1" x14ac:dyDescent="0.35">
      <c r="A133" s="27">
        <v>49006</v>
      </c>
      <c r="B133" s="28" t="s">
        <v>135</v>
      </c>
      <c r="C133" s="29">
        <v>0.3</v>
      </c>
      <c r="D133" s="29">
        <v>0.3</v>
      </c>
      <c r="E133" s="30">
        <v>456136854</v>
      </c>
      <c r="F133" s="30">
        <v>497124530</v>
      </c>
      <c r="G133" s="30">
        <f t="shared" si="45"/>
        <v>142989.20759999999</v>
      </c>
      <c r="H133" s="30">
        <v>4386646</v>
      </c>
      <c r="I133" s="31">
        <v>10</v>
      </c>
      <c r="J133" s="31">
        <v>897</v>
      </c>
      <c r="K133" s="51" t="s">
        <v>0</v>
      </c>
      <c r="L133" s="46">
        <f t="shared" si="46"/>
        <v>15</v>
      </c>
      <c r="M133" s="48">
        <f t="shared" si="44"/>
        <v>59.8</v>
      </c>
      <c r="N133" s="53">
        <v>4914876.9949999992</v>
      </c>
      <c r="O133" s="58">
        <v>809</v>
      </c>
      <c r="P133" s="58">
        <v>848</v>
      </c>
      <c r="Q133" s="58">
        <v>897</v>
      </c>
      <c r="R133" s="30">
        <f t="shared" si="47"/>
        <v>4771887.7873999989</v>
      </c>
      <c r="S133" s="30">
        <f t="shared" si="48"/>
        <v>385241.78739999887</v>
      </c>
      <c r="T133" s="30">
        <f t="shared" si="49"/>
        <v>327455.51928999904</v>
      </c>
      <c r="U133" s="68">
        <f t="shared" si="50"/>
        <v>8.7821489903675581E-2</v>
      </c>
      <c r="V133" s="68">
        <f t="shared" si="51"/>
        <v>7.4649999999999994E-2</v>
      </c>
      <c r="W133" s="75">
        <v>53654</v>
      </c>
      <c r="X133" s="75">
        <f t="shared" si="41"/>
        <v>4005.2710999999995</v>
      </c>
      <c r="Y133" s="75">
        <f t="shared" si="42"/>
        <v>57659.271099999998</v>
      </c>
      <c r="Z133" s="201">
        <v>3219231</v>
      </c>
      <c r="AA133" s="75">
        <f t="shared" si="43"/>
        <v>3546686.5192899993</v>
      </c>
    </row>
    <row r="134" spans="1:27" s="31" customFormat="1" ht="15" customHeight="1" x14ac:dyDescent="0.35">
      <c r="A134" s="27">
        <v>13001</v>
      </c>
      <c r="B134" s="28" t="s">
        <v>129</v>
      </c>
      <c r="C134" s="29">
        <v>0.3</v>
      </c>
      <c r="D134" s="29">
        <v>0.3</v>
      </c>
      <c r="E134" s="30">
        <v>628276041</v>
      </c>
      <c r="F134" s="30">
        <v>669063324</v>
      </c>
      <c r="G134" s="30">
        <f t="shared" si="45"/>
        <v>194600.90474999999</v>
      </c>
      <c r="H134" s="30">
        <v>5960718</v>
      </c>
      <c r="I134" s="31">
        <v>3</v>
      </c>
      <c r="J134" s="31">
        <v>1204.1199999999999</v>
      </c>
      <c r="K134" s="51" t="s">
        <v>0</v>
      </c>
      <c r="L134" s="46">
        <f t="shared" si="46"/>
        <v>15</v>
      </c>
      <c r="M134" s="48">
        <f t="shared" si="44"/>
        <v>80.274666666666661</v>
      </c>
      <c r="N134" s="53">
        <v>6583421.7286999989</v>
      </c>
      <c r="O134" s="58">
        <v>1214.1600000000001</v>
      </c>
      <c r="P134" s="58">
        <v>1228.8800000000001</v>
      </c>
      <c r="Q134" s="58">
        <v>1204.1199999999999</v>
      </c>
      <c r="R134" s="30">
        <f t="shared" si="47"/>
        <v>6388820.8239499992</v>
      </c>
      <c r="S134" s="30">
        <f t="shared" si="48"/>
        <v>428102.82394999918</v>
      </c>
      <c r="T134" s="30">
        <f t="shared" si="49"/>
        <v>363887.40035749931</v>
      </c>
      <c r="U134" s="68">
        <f t="shared" si="50"/>
        <v>7.1820680654578722E-2</v>
      </c>
      <c r="V134" s="68">
        <f t="shared" si="51"/>
        <v>6.105E-2</v>
      </c>
      <c r="W134" s="75">
        <v>53296</v>
      </c>
      <c r="X134" s="75">
        <f t="shared" si="41"/>
        <v>3253.7208000000001</v>
      </c>
      <c r="Y134" s="75">
        <f t="shared" si="42"/>
        <v>56549.720800000003</v>
      </c>
      <c r="Z134" s="201">
        <v>4701269</v>
      </c>
      <c r="AA134" s="75">
        <f t="shared" si="43"/>
        <v>5065156.4003574997</v>
      </c>
    </row>
    <row r="135" spans="1:27" s="31" customFormat="1" ht="15" customHeight="1" x14ac:dyDescent="0.35">
      <c r="A135" s="35">
        <v>60006</v>
      </c>
      <c r="B135" s="36" t="s">
        <v>159</v>
      </c>
      <c r="C135" s="29">
        <v>0.3</v>
      </c>
      <c r="D135" s="29">
        <v>0.3</v>
      </c>
      <c r="E135" s="30">
        <v>308147411</v>
      </c>
      <c r="F135" s="30">
        <v>352373537</v>
      </c>
      <c r="G135" s="30">
        <f t="shared" si="45"/>
        <v>99078.142199999987</v>
      </c>
      <c r="H135" s="30">
        <v>1894732</v>
      </c>
      <c r="I135" s="31">
        <v>7</v>
      </c>
      <c r="J135" s="31">
        <v>331</v>
      </c>
      <c r="K135" s="51" t="s">
        <v>0</v>
      </c>
      <c r="L135" s="46">
        <f t="shared" si="46"/>
        <v>12.9825</v>
      </c>
      <c r="M135" s="48">
        <f t="shared" si="44"/>
        <v>25.495859811284422</v>
      </c>
      <c r="N135" s="53">
        <v>2100692.4638937032</v>
      </c>
      <c r="O135" s="58">
        <v>349</v>
      </c>
      <c r="P135" s="58">
        <v>348.4</v>
      </c>
      <c r="Q135" s="58">
        <v>331</v>
      </c>
      <c r="R135" s="30">
        <f t="shared" si="47"/>
        <v>2001614.3216937033</v>
      </c>
      <c r="S135" s="30">
        <f t="shared" si="48"/>
        <v>106882.3216937033</v>
      </c>
      <c r="T135" s="30">
        <f t="shared" si="49"/>
        <v>90849.973439647802</v>
      </c>
      <c r="U135" s="68">
        <f t="shared" si="50"/>
        <v>5.6410258386781507E-2</v>
      </c>
      <c r="V135" s="68">
        <f t="shared" si="51"/>
        <v>4.795E-2</v>
      </c>
      <c r="W135" s="75">
        <v>44161</v>
      </c>
      <c r="X135" s="75">
        <f t="shared" si="41"/>
        <v>2117.5199499999999</v>
      </c>
      <c r="Y135" s="75">
        <f t="shared" si="42"/>
        <v>46278.519950000002</v>
      </c>
      <c r="Z135" s="201">
        <v>1009527</v>
      </c>
      <c r="AA135" s="75">
        <f t="shared" si="43"/>
        <v>1100376.9734396478</v>
      </c>
    </row>
    <row r="136" spans="1:27" s="31" customFormat="1" ht="15" customHeight="1" x14ac:dyDescent="0.35">
      <c r="A136" s="27">
        <v>11004</v>
      </c>
      <c r="B136" s="28" t="s">
        <v>18</v>
      </c>
      <c r="C136" s="29">
        <v>0.3</v>
      </c>
      <c r="D136" s="29">
        <v>0.3</v>
      </c>
      <c r="E136" s="30">
        <v>286961539</v>
      </c>
      <c r="F136" s="30">
        <v>327078425</v>
      </c>
      <c r="G136" s="30">
        <f t="shared" si="45"/>
        <v>92105.994599999991</v>
      </c>
      <c r="H136" s="30">
        <v>4053807</v>
      </c>
      <c r="I136" s="31">
        <v>1</v>
      </c>
      <c r="J136" s="31">
        <v>831</v>
      </c>
      <c r="K136" s="51" t="s">
        <v>0</v>
      </c>
      <c r="L136" s="46">
        <f t="shared" si="46"/>
        <v>15</v>
      </c>
      <c r="M136" s="48">
        <f t="shared" si="44"/>
        <v>55.4</v>
      </c>
      <c r="N136" s="53">
        <v>4541958.3125</v>
      </c>
      <c r="O136" s="58">
        <v>769</v>
      </c>
      <c r="P136" s="58">
        <v>812.4</v>
      </c>
      <c r="Q136" s="58">
        <v>831</v>
      </c>
      <c r="R136" s="30">
        <f t="shared" si="47"/>
        <v>4449852.3179000001</v>
      </c>
      <c r="S136" s="30">
        <f t="shared" si="48"/>
        <v>396045.31790000014</v>
      </c>
      <c r="T136" s="30">
        <f t="shared" si="49"/>
        <v>336638.52021500008</v>
      </c>
      <c r="U136" s="68">
        <f t="shared" si="50"/>
        <v>9.7697132078562232E-2</v>
      </c>
      <c r="V136" s="68">
        <f t="shared" si="51"/>
        <v>8.3040000000000003E-2</v>
      </c>
      <c r="W136" s="75">
        <v>56994</v>
      </c>
      <c r="X136" s="75">
        <f t="shared" si="41"/>
        <v>4732.7817599999998</v>
      </c>
      <c r="Y136" s="75">
        <f t="shared" si="42"/>
        <v>61726.781759999998</v>
      </c>
      <c r="Z136" s="201">
        <v>3832844</v>
      </c>
      <c r="AA136" s="75">
        <f t="shared" si="43"/>
        <v>4169482.520215</v>
      </c>
    </row>
    <row r="137" spans="1:27" s="31" customFormat="1" ht="15" customHeight="1" x14ac:dyDescent="0.35">
      <c r="A137" s="27">
        <v>51005</v>
      </c>
      <c r="B137" s="28" t="s">
        <v>63</v>
      </c>
      <c r="C137" s="29"/>
      <c r="D137" s="29">
        <v>0</v>
      </c>
      <c r="E137" s="30">
        <v>223882183</v>
      </c>
      <c r="F137" s="30">
        <v>246684116</v>
      </c>
      <c r="G137" s="30">
        <f t="shared" si="45"/>
        <v>0</v>
      </c>
      <c r="H137" s="30">
        <v>1437577</v>
      </c>
      <c r="I137" s="31">
        <v>0</v>
      </c>
      <c r="J137" s="31">
        <v>255</v>
      </c>
      <c r="K137" s="51" t="s">
        <v>0</v>
      </c>
      <c r="L137" s="46">
        <f t="shared" si="46"/>
        <v>12.4125</v>
      </c>
      <c r="M137" s="48">
        <f t="shared" si="44"/>
        <v>20.543806646525681</v>
      </c>
      <c r="N137" s="53">
        <v>1683773.4743202417</v>
      </c>
      <c r="O137" s="58">
        <v>254</v>
      </c>
      <c r="P137" s="58">
        <v>259</v>
      </c>
      <c r="Q137" s="58">
        <v>255</v>
      </c>
      <c r="R137" s="30">
        <f t="shared" si="47"/>
        <v>1683773.4743202417</v>
      </c>
      <c r="S137" s="30">
        <f t="shared" si="48"/>
        <v>246196.47432024172</v>
      </c>
      <c r="T137" s="30">
        <f t="shared" si="49"/>
        <v>209267.00317220544</v>
      </c>
      <c r="U137" s="68">
        <f t="shared" si="50"/>
        <v>0.17125793910186496</v>
      </c>
      <c r="V137" s="68">
        <f t="shared" si="51"/>
        <v>0.14557</v>
      </c>
      <c r="W137" s="75">
        <v>52842</v>
      </c>
      <c r="X137" s="75">
        <f t="shared" si="41"/>
        <v>7692.2099400000006</v>
      </c>
      <c r="Y137" s="75">
        <f t="shared" si="42"/>
        <v>60534.209940000001</v>
      </c>
      <c r="Z137" s="201">
        <v>1211665</v>
      </c>
      <c r="AA137" s="75">
        <f t="shared" si="43"/>
        <v>1420932.0031722055</v>
      </c>
    </row>
    <row r="138" spans="1:27" s="31" customFormat="1" ht="15" customHeight="1" x14ac:dyDescent="0.35">
      <c r="A138" s="27">
        <v>6005</v>
      </c>
      <c r="B138" s="28" t="s">
        <v>36</v>
      </c>
      <c r="C138" s="29">
        <v>0.20899999999999999</v>
      </c>
      <c r="D138" s="29">
        <v>0.3</v>
      </c>
      <c r="E138" s="30">
        <v>207188285</v>
      </c>
      <c r="F138" s="30">
        <v>244178603</v>
      </c>
      <c r="G138" s="30">
        <f t="shared" si="45"/>
        <v>58277.966232499995</v>
      </c>
      <c r="H138" s="30">
        <v>1714222</v>
      </c>
      <c r="I138" s="31">
        <v>1</v>
      </c>
      <c r="J138" s="31">
        <v>308</v>
      </c>
      <c r="K138" s="51" t="s">
        <v>0</v>
      </c>
      <c r="L138" s="46">
        <f t="shared" si="46"/>
        <v>12.81</v>
      </c>
      <c r="M138" s="48">
        <f t="shared" si="44"/>
        <v>24.043715846994534</v>
      </c>
      <c r="N138" s="53">
        <v>1972226.0919203747</v>
      </c>
      <c r="O138" s="58">
        <v>317.43</v>
      </c>
      <c r="P138" s="58">
        <v>307</v>
      </c>
      <c r="Q138" s="58">
        <v>308</v>
      </c>
      <c r="R138" s="30">
        <f t="shared" si="47"/>
        <v>1913948.1256878746</v>
      </c>
      <c r="S138" s="30">
        <f t="shared" si="48"/>
        <v>199726.12568787462</v>
      </c>
      <c r="T138" s="30">
        <f t="shared" si="49"/>
        <v>169767.20683469341</v>
      </c>
      <c r="U138" s="68">
        <f t="shared" si="50"/>
        <v>0.11651123698556816</v>
      </c>
      <c r="V138" s="68">
        <f t="shared" si="51"/>
        <v>9.9030000000000007E-2</v>
      </c>
      <c r="W138" s="75">
        <v>51266</v>
      </c>
      <c r="X138" s="75">
        <f t="shared" si="41"/>
        <v>5076.8719800000008</v>
      </c>
      <c r="Y138" s="75">
        <f t="shared" si="42"/>
        <v>56342.871980000004</v>
      </c>
      <c r="Z138" s="201">
        <v>1136046</v>
      </c>
      <c r="AA138" s="75">
        <f t="shared" si="43"/>
        <v>1305813.2068346934</v>
      </c>
    </row>
    <row r="139" spans="1:27" s="31" customFormat="1" ht="15" customHeight="1" x14ac:dyDescent="0.35">
      <c r="A139" s="27">
        <v>14004</v>
      </c>
      <c r="B139" s="28" t="s">
        <v>127</v>
      </c>
      <c r="C139" s="29">
        <v>0.3</v>
      </c>
      <c r="D139" s="29">
        <v>0.3</v>
      </c>
      <c r="E139" s="30">
        <v>1815862431</v>
      </c>
      <c r="F139" s="30">
        <v>1915659147</v>
      </c>
      <c r="G139" s="30">
        <f t="shared" si="45"/>
        <v>559728.23670000001</v>
      </c>
      <c r="H139" s="30">
        <v>19361566</v>
      </c>
      <c r="I139" s="31">
        <v>12</v>
      </c>
      <c r="J139" s="31">
        <v>3967.17</v>
      </c>
      <c r="K139" s="51" t="s">
        <v>0</v>
      </c>
      <c r="L139" s="46">
        <f t="shared" si="46"/>
        <v>15</v>
      </c>
      <c r="M139" s="48">
        <f t="shared" si="44"/>
        <v>264.47800000000001</v>
      </c>
      <c r="N139" s="53">
        <v>21693048.581700001</v>
      </c>
      <c r="O139" s="58">
        <v>3857.12</v>
      </c>
      <c r="P139" s="58">
        <v>3913.23</v>
      </c>
      <c r="Q139" s="58">
        <v>3967.17</v>
      </c>
      <c r="R139" s="30">
        <f t="shared" si="47"/>
        <v>21133320.345000003</v>
      </c>
      <c r="S139" s="30">
        <f t="shared" si="48"/>
        <v>1771754.3450000025</v>
      </c>
      <c r="T139" s="30">
        <f t="shared" si="49"/>
        <v>1505991.1932500021</v>
      </c>
      <c r="U139" s="68">
        <f t="shared" si="50"/>
        <v>9.1508834822555285E-2</v>
      </c>
      <c r="V139" s="68">
        <f t="shared" si="51"/>
        <v>7.7780000000000002E-2</v>
      </c>
      <c r="W139" s="75">
        <v>58565</v>
      </c>
      <c r="X139" s="75">
        <f t="shared" si="41"/>
        <v>4555.1857</v>
      </c>
      <c r="Y139" s="75">
        <f t="shared" si="42"/>
        <v>63120.185700000002</v>
      </c>
      <c r="Z139" s="201">
        <v>14012361</v>
      </c>
      <c r="AA139" s="75">
        <f t="shared" si="43"/>
        <v>15518352.193250002</v>
      </c>
    </row>
    <row r="140" spans="1:27" s="31" customFormat="1" ht="15" customHeight="1" x14ac:dyDescent="0.35">
      <c r="A140" s="27">
        <v>18003</v>
      </c>
      <c r="B140" s="28" t="s">
        <v>61</v>
      </c>
      <c r="C140" s="29"/>
      <c r="D140" s="29">
        <v>0</v>
      </c>
      <c r="E140" s="30">
        <v>119956681</v>
      </c>
      <c r="F140" s="30">
        <v>141256707</v>
      </c>
      <c r="G140" s="30">
        <f t="shared" si="45"/>
        <v>0</v>
      </c>
      <c r="H140" s="30">
        <v>990304</v>
      </c>
      <c r="I140" s="31">
        <v>0</v>
      </c>
      <c r="J140" s="31">
        <v>173</v>
      </c>
      <c r="K140" s="51" t="s">
        <v>0</v>
      </c>
      <c r="L140" s="46">
        <f t="shared" si="46"/>
        <v>12</v>
      </c>
      <c r="M140" s="48">
        <f t="shared" si="44"/>
        <v>14.416666666666666</v>
      </c>
      <c r="N140" s="53">
        <v>1181592.1625000001</v>
      </c>
      <c r="O140" s="58">
        <v>160</v>
      </c>
      <c r="P140" s="58">
        <v>156</v>
      </c>
      <c r="Q140" s="58">
        <v>173</v>
      </c>
      <c r="R140" s="30">
        <f t="shared" si="47"/>
        <v>1181592.1625000001</v>
      </c>
      <c r="S140" s="30">
        <f t="shared" si="48"/>
        <v>191288.16250000009</v>
      </c>
      <c r="T140" s="30">
        <f t="shared" si="49"/>
        <v>162594.93812500007</v>
      </c>
      <c r="U140" s="68">
        <f t="shared" si="50"/>
        <v>0.19316105206078144</v>
      </c>
      <c r="V140" s="68">
        <f t="shared" si="51"/>
        <v>0.16419</v>
      </c>
      <c r="W140" s="75">
        <v>46647</v>
      </c>
      <c r="X140" s="75">
        <f t="shared" si="41"/>
        <v>7658.9709300000004</v>
      </c>
      <c r="Y140" s="75">
        <f t="shared" si="42"/>
        <v>54305.970930000003</v>
      </c>
      <c r="Z140" s="201">
        <v>825653</v>
      </c>
      <c r="AA140" s="75">
        <f t="shared" si="43"/>
        <v>988247.9381250001</v>
      </c>
    </row>
    <row r="141" spans="1:27" s="31" customFormat="1" ht="15" customHeight="1" x14ac:dyDescent="0.35">
      <c r="A141" s="27">
        <v>14005</v>
      </c>
      <c r="B141" s="28" t="s">
        <v>144</v>
      </c>
      <c r="C141" s="29">
        <v>0.14000000000000001</v>
      </c>
      <c r="D141" s="29">
        <v>0.14000000000000001</v>
      </c>
      <c r="E141" s="30">
        <v>208098340</v>
      </c>
      <c r="F141" s="30">
        <v>235709717</v>
      </c>
      <c r="G141" s="30">
        <f t="shared" si="45"/>
        <v>31066.563990000002</v>
      </c>
      <c r="H141" s="30">
        <v>1343221</v>
      </c>
      <c r="I141" s="31">
        <v>0</v>
      </c>
      <c r="J141" s="31">
        <v>238</v>
      </c>
      <c r="K141" s="51" t="s">
        <v>0</v>
      </c>
      <c r="L141" s="46">
        <f t="shared" si="46"/>
        <v>12.285</v>
      </c>
      <c r="M141" s="48">
        <f t="shared" si="44"/>
        <v>19.373219373219374</v>
      </c>
      <c r="N141" s="53">
        <v>1587831.965811966</v>
      </c>
      <c r="O141" s="58">
        <v>215</v>
      </c>
      <c r="P141" s="58">
        <v>212</v>
      </c>
      <c r="Q141" s="58">
        <v>238</v>
      </c>
      <c r="R141" s="30">
        <f t="shared" si="47"/>
        <v>1556765.4018219661</v>
      </c>
      <c r="S141" s="30">
        <f t="shared" si="48"/>
        <v>213544.40182196605</v>
      </c>
      <c r="T141" s="30">
        <f t="shared" si="49"/>
        <v>181512.74154867113</v>
      </c>
      <c r="U141" s="68">
        <f t="shared" si="50"/>
        <v>0.15897935024985915</v>
      </c>
      <c r="V141" s="68">
        <f t="shared" si="51"/>
        <v>0.13513</v>
      </c>
      <c r="W141" s="75">
        <v>47355</v>
      </c>
      <c r="X141" s="75">
        <f t="shared" si="41"/>
        <v>6399.08115</v>
      </c>
      <c r="Y141" s="75">
        <f t="shared" si="42"/>
        <v>53754.081149999998</v>
      </c>
      <c r="Z141" s="201">
        <v>899744</v>
      </c>
      <c r="AA141" s="75">
        <f t="shared" si="43"/>
        <v>1081256.7415486712</v>
      </c>
    </row>
    <row r="142" spans="1:27" s="31" customFormat="1" ht="15" customHeight="1" x14ac:dyDescent="0.35">
      <c r="A142" s="27">
        <v>18005</v>
      </c>
      <c r="B142" s="28" t="s">
        <v>58</v>
      </c>
      <c r="C142" s="29">
        <v>0.25600000000000001</v>
      </c>
      <c r="D142" s="29">
        <v>0.3</v>
      </c>
      <c r="E142" s="30">
        <v>432001868</v>
      </c>
      <c r="F142" s="30">
        <v>505148938</v>
      </c>
      <c r="G142" s="30">
        <f t="shared" si="45"/>
        <v>131068.57980400001</v>
      </c>
      <c r="H142" s="30">
        <v>2629972</v>
      </c>
      <c r="I142" s="31">
        <v>0</v>
      </c>
      <c r="J142" s="31">
        <v>513</v>
      </c>
      <c r="K142" s="111" t="s">
        <v>0</v>
      </c>
      <c r="L142" s="46">
        <f t="shared" si="46"/>
        <v>14.3475</v>
      </c>
      <c r="M142" s="48">
        <f t="shared" si="44"/>
        <v>35.755358076319915</v>
      </c>
      <c r="N142" s="53">
        <v>2930514.5112388916</v>
      </c>
      <c r="O142" s="58">
        <v>535</v>
      </c>
      <c r="P142" s="58">
        <v>508</v>
      </c>
      <c r="Q142" s="58">
        <v>513</v>
      </c>
      <c r="R142" s="30">
        <f t="shared" si="47"/>
        <v>2799445.9314348917</v>
      </c>
      <c r="S142" s="30">
        <f t="shared" si="48"/>
        <v>169473.93143489165</v>
      </c>
      <c r="T142" s="30">
        <f t="shared" si="49"/>
        <v>144052.84171965791</v>
      </c>
      <c r="U142" s="68">
        <f t="shared" si="50"/>
        <v>6.443944324688311E-2</v>
      </c>
      <c r="V142" s="68">
        <f t="shared" si="51"/>
        <v>5.4769999999999999E-2</v>
      </c>
      <c r="W142" s="75">
        <v>51823</v>
      </c>
      <c r="X142" s="75">
        <f t="shared" si="41"/>
        <v>2838.3457100000001</v>
      </c>
      <c r="Y142" s="75">
        <f t="shared" si="42"/>
        <v>54661.345710000001</v>
      </c>
      <c r="Z142" s="201">
        <v>1840225</v>
      </c>
      <c r="AA142" s="75">
        <f t="shared" si="43"/>
        <v>1984277.8417196579</v>
      </c>
    </row>
    <row r="143" spans="1:27" s="31" customFormat="1" ht="15" customHeight="1" x14ac:dyDescent="0.35">
      <c r="A143" s="27">
        <v>36002</v>
      </c>
      <c r="B143" s="28" t="s">
        <v>107</v>
      </c>
      <c r="C143" s="29">
        <v>0.14499999999999999</v>
      </c>
      <c r="D143" s="29">
        <v>0.124</v>
      </c>
      <c r="E143" s="30">
        <v>483434784</v>
      </c>
      <c r="F143" s="30">
        <v>565847129</v>
      </c>
      <c r="G143" s="30">
        <f t="shared" si="45"/>
        <v>70131.543837999998</v>
      </c>
      <c r="H143" s="30">
        <v>1856545</v>
      </c>
      <c r="I143" s="31">
        <v>13</v>
      </c>
      <c r="J143" s="31">
        <v>339</v>
      </c>
      <c r="K143" s="51" t="s">
        <v>0</v>
      </c>
      <c r="L143" s="46">
        <f t="shared" si="46"/>
        <v>13.0425</v>
      </c>
      <c r="M143" s="48">
        <f t="shared" si="44"/>
        <v>25.991949396204713</v>
      </c>
      <c r="N143" s="53">
        <v>2150727.3404255314</v>
      </c>
      <c r="O143" s="58">
        <v>281</v>
      </c>
      <c r="P143" s="58">
        <v>319</v>
      </c>
      <c r="Q143" s="58">
        <v>339</v>
      </c>
      <c r="R143" s="30">
        <f t="shared" si="47"/>
        <v>2080595.7965875315</v>
      </c>
      <c r="S143" s="30">
        <f t="shared" si="48"/>
        <v>224050.79658753145</v>
      </c>
      <c r="T143" s="30">
        <f t="shared" si="49"/>
        <v>190443.17709940174</v>
      </c>
      <c r="U143" s="68">
        <f t="shared" si="50"/>
        <v>0.12068158681180982</v>
      </c>
      <c r="V143" s="68">
        <f t="shared" si="51"/>
        <v>0.10258</v>
      </c>
      <c r="W143" s="75">
        <v>47582</v>
      </c>
      <c r="X143" s="75">
        <f t="shared" si="41"/>
        <v>4880.9615600000006</v>
      </c>
      <c r="Y143" s="75">
        <f t="shared" si="42"/>
        <v>52462.961560000003</v>
      </c>
      <c r="Z143" s="201">
        <v>1256645</v>
      </c>
      <c r="AA143" s="75">
        <f t="shared" si="43"/>
        <v>1447088.1770994018</v>
      </c>
    </row>
    <row r="144" spans="1:27" s="31" customFormat="1" ht="15" customHeight="1" x14ac:dyDescent="0.35">
      <c r="A144" s="27">
        <v>49007</v>
      </c>
      <c r="B144" s="28" t="s">
        <v>114</v>
      </c>
      <c r="C144" s="29">
        <v>0.3</v>
      </c>
      <c r="D144" s="29">
        <v>0.3</v>
      </c>
      <c r="E144" s="30">
        <v>510067521</v>
      </c>
      <c r="F144" s="30">
        <v>541016611</v>
      </c>
      <c r="G144" s="30">
        <f t="shared" si="45"/>
        <v>157662.61979999999</v>
      </c>
      <c r="H144" s="30">
        <v>6713738</v>
      </c>
      <c r="I144" s="31">
        <v>3</v>
      </c>
      <c r="J144" s="31">
        <v>1375.93</v>
      </c>
      <c r="K144" s="51" t="s">
        <v>0</v>
      </c>
      <c r="L144" s="46">
        <f t="shared" si="46"/>
        <v>15</v>
      </c>
      <c r="M144" s="48">
        <f t="shared" si="44"/>
        <v>91.728666666666669</v>
      </c>
      <c r="N144" s="53">
        <v>7522193.2868000008</v>
      </c>
      <c r="O144" s="58">
        <v>1372.72</v>
      </c>
      <c r="P144" s="58">
        <v>1340.93</v>
      </c>
      <c r="Q144" s="58">
        <v>1375.93</v>
      </c>
      <c r="R144" s="30">
        <f t="shared" si="47"/>
        <v>7364530.6670000013</v>
      </c>
      <c r="S144" s="30">
        <f t="shared" si="48"/>
        <v>650792.6670000013</v>
      </c>
      <c r="T144" s="30">
        <f t="shared" si="49"/>
        <v>553173.76695000113</v>
      </c>
      <c r="U144" s="68">
        <f t="shared" si="50"/>
        <v>9.6934474803753334E-2</v>
      </c>
      <c r="V144" s="68">
        <f t="shared" si="51"/>
        <v>8.2390000000000005E-2</v>
      </c>
      <c r="W144" s="75">
        <v>50272</v>
      </c>
      <c r="X144" s="75">
        <f t="shared" si="41"/>
        <v>4141.9100800000006</v>
      </c>
      <c r="Y144" s="75">
        <f t="shared" si="42"/>
        <v>54413.910080000001</v>
      </c>
      <c r="Z144" s="201">
        <v>4469144</v>
      </c>
      <c r="AA144" s="75">
        <f t="shared" si="43"/>
        <v>5022317.766950001</v>
      </c>
    </row>
    <row r="145" spans="1:74" s="31" customFormat="1" ht="15" customHeight="1" x14ac:dyDescent="0.35">
      <c r="A145" s="27">
        <v>1003</v>
      </c>
      <c r="B145" s="28" t="s">
        <v>67</v>
      </c>
      <c r="C145" s="29">
        <v>0.247</v>
      </c>
      <c r="D145" s="29">
        <v>0.27</v>
      </c>
      <c r="E145" s="30">
        <v>184033366</v>
      </c>
      <c r="F145" s="30">
        <v>218120074</v>
      </c>
      <c r="G145" s="30">
        <f t="shared" si="45"/>
        <v>52174.330691000003</v>
      </c>
      <c r="H145" s="30">
        <v>658295</v>
      </c>
      <c r="I145" s="31">
        <v>0</v>
      </c>
      <c r="J145" s="31">
        <v>110</v>
      </c>
      <c r="K145" s="111" t="s">
        <v>0</v>
      </c>
      <c r="L145" s="46">
        <f t="shared" si="46"/>
        <v>12</v>
      </c>
      <c r="M145" s="48">
        <f t="shared" si="44"/>
        <v>9.1666666666666661</v>
      </c>
      <c r="N145" s="53">
        <v>751301.375</v>
      </c>
      <c r="O145" s="58">
        <v>114</v>
      </c>
      <c r="P145" s="58">
        <v>116</v>
      </c>
      <c r="Q145" s="58">
        <v>110</v>
      </c>
      <c r="R145" s="30">
        <f t="shared" si="47"/>
        <v>699127.04430900002</v>
      </c>
      <c r="S145" s="30">
        <f t="shared" si="48"/>
        <v>40832.044309000019</v>
      </c>
      <c r="T145" s="30">
        <f t="shared" si="49"/>
        <v>34707.237662650012</v>
      </c>
      <c r="U145" s="68">
        <f t="shared" si="50"/>
        <v>6.2026970141046217E-2</v>
      </c>
      <c r="V145" s="68">
        <f t="shared" si="51"/>
        <v>5.2720000000000003E-2</v>
      </c>
      <c r="W145" s="75">
        <v>47702</v>
      </c>
      <c r="X145" s="75">
        <f t="shared" si="41"/>
        <v>2514.84944</v>
      </c>
      <c r="Y145" s="75">
        <f t="shared" si="42"/>
        <v>50216.849439999998</v>
      </c>
      <c r="Z145" s="201">
        <v>615353</v>
      </c>
      <c r="AA145" s="75">
        <f t="shared" si="43"/>
        <v>650060.23766265006</v>
      </c>
    </row>
    <row r="146" spans="1:74" s="31" customFormat="1" ht="15" customHeight="1" x14ac:dyDescent="0.35">
      <c r="A146" s="27">
        <v>47001</v>
      </c>
      <c r="B146" s="28" t="s">
        <v>21</v>
      </c>
      <c r="C146" s="29">
        <v>0.28199999999999997</v>
      </c>
      <c r="D146" s="29">
        <v>0.3</v>
      </c>
      <c r="E146" s="30">
        <v>119456388</v>
      </c>
      <c r="F146" s="30">
        <v>130796480</v>
      </c>
      <c r="G146" s="30">
        <f t="shared" si="45"/>
        <v>36462.822708</v>
      </c>
      <c r="H146" s="30">
        <v>2132442</v>
      </c>
      <c r="I146" s="31">
        <v>0</v>
      </c>
      <c r="J146" s="31">
        <v>400</v>
      </c>
      <c r="K146" s="51" t="s">
        <v>0</v>
      </c>
      <c r="L146" s="46">
        <f t="shared" si="46"/>
        <v>13.5</v>
      </c>
      <c r="M146" s="48">
        <f t="shared" si="44"/>
        <v>29.62962962962963</v>
      </c>
      <c r="N146" s="53">
        <v>2428448.888888889</v>
      </c>
      <c r="O146" s="58">
        <v>408.49</v>
      </c>
      <c r="P146" s="58">
        <v>397</v>
      </c>
      <c r="Q146" s="58">
        <v>400</v>
      </c>
      <c r="R146" s="30">
        <f t="shared" si="47"/>
        <v>2391986.066180889</v>
      </c>
      <c r="S146" s="30">
        <f t="shared" si="48"/>
        <v>259544.06618088903</v>
      </c>
      <c r="T146" s="30">
        <f t="shared" si="49"/>
        <v>220612.45625375566</v>
      </c>
      <c r="U146" s="68">
        <f t="shared" si="50"/>
        <v>0.12171213387322564</v>
      </c>
      <c r="V146" s="68">
        <f t="shared" si="51"/>
        <v>0.10346</v>
      </c>
      <c r="W146" s="75">
        <v>48629</v>
      </c>
      <c r="X146" s="75">
        <f t="shared" si="41"/>
        <v>5031.1563399999995</v>
      </c>
      <c r="Y146" s="75">
        <f t="shared" si="42"/>
        <v>53660.156340000001</v>
      </c>
      <c r="Z146" s="201">
        <v>2009819</v>
      </c>
      <c r="AA146" s="75">
        <f t="shared" si="43"/>
        <v>2230431.4562537558</v>
      </c>
    </row>
    <row r="147" spans="1:74" s="31" customFormat="1" ht="15" customHeight="1" x14ac:dyDescent="0.35">
      <c r="A147" s="27">
        <v>12003</v>
      </c>
      <c r="B147" s="28" t="s">
        <v>70</v>
      </c>
      <c r="C147" s="29">
        <v>0.23</v>
      </c>
      <c r="D147" s="29">
        <v>0.23</v>
      </c>
      <c r="E147" s="30">
        <v>267957173</v>
      </c>
      <c r="F147" s="30">
        <v>313902619</v>
      </c>
      <c r="G147" s="30">
        <f t="shared" si="45"/>
        <v>66913.876080000002</v>
      </c>
      <c r="H147" s="30">
        <v>1262574</v>
      </c>
      <c r="I147" s="31">
        <v>21</v>
      </c>
      <c r="J147" s="31">
        <v>214</v>
      </c>
      <c r="K147" s="51" t="s">
        <v>0</v>
      </c>
      <c r="L147" s="46">
        <f t="shared" si="46"/>
        <v>12.105</v>
      </c>
      <c r="M147" s="48">
        <f t="shared" si="44"/>
        <v>17.678645187938869</v>
      </c>
      <c r="N147" s="53">
        <v>1484490.944857497</v>
      </c>
      <c r="O147" s="58">
        <v>227</v>
      </c>
      <c r="P147" s="58">
        <v>208</v>
      </c>
      <c r="Q147" s="58">
        <v>214</v>
      </c>
      <c r="R147" s="30">
        <f t="shared" si="47"/>
        <v>1417577.0687774969</v>
      </c>
      <c r="S147" s="30">
        <f t="shared" si="48"/>
        <v>155003.06877749693</v>
      </c>
      <c r="T147" s="30">
        <f t="shared" si="49"/>
        <v>131752.60846087238</v>
      </c>
      <c r="U147" s="68">
        <f t="shared" si="50"/>
        <v>0.12276751206463694</v>
      </c>
      <c r="V147" s="68">
        <f t="shared" si="51"/>
        <v>0.10435</v>
      </c>
      <c r="W147" s="75">
        <v>52282</v>
      </c>
      <c r="X147" s="75">
        <f t="shared" si="41"/>
        <v>5455.6266999999998</v>
      </c>
      <c r="Y147" s="75">
        <f t="shared" si="42"/>
        <v>57737.626700000001</v>
      </c>
      <c r="Z147" s="201">
        <v>1300259</v>
      </c>
      <c r="AA147" s="75">
        <f t="shared" si="43"/>
        <v>1432011.6084608724</v>
      </c>
    </row>
    <row r="148" spans="1:74" s="31" customFormat="1" ht="15" customHeight="1" x14ac:dyDescent="0.35">
      <c r="A148" s="27">
        <v>54007</v>
      </c>
      <c r="B148" s="28" t="s">
        <v>41</v>
      </c>
      <c r="C148" s="29">
        <v>0.27400000000000002</v>
      </c>
      <c r="D148" s="29">
        <v>0.3</v>
      </c>
      <c r="E148" s="30">
        <v>161425825</v>
      </c>
      <c r="F148" s="30">
        <v>175577551</v>
      </c>
      <c r="G148" s="30">
        <f t="shared" si="45"/>
        <v>48451.970674999997</v>
      </c>
      <c r="H148" s="30">
        <v>1192394</v>
      </c>
      <c r="I148" s="31">
        <v>0</v>
      </c>
      <c r="J148" s="31">
        <v>197</v>
      </c>
      <c r="K148" s="51" t="s">
        <v>0</v>
      </c>
      <c r="L148" s="46">
        <f t="shared" si="46"/>
        <v>12</v>
      </c>
      <c r="M148" s="48">
        <f t="shared" si="44"/>
        <v>16.416666666666668</v>
      </c>
      <c r="N148" s="53">
        <v>1345512.4625000001</v>
      </c>
      <c r="O148" s="58">
        <v>207</v>
      </c>
      <c r="P148" s="58">
        <v>211</v>
      </c>
      <c r="Q148" s="58">
        <v>197</v>
      </c>
      <c r="R148" s="30">
        <f t="shared" si="47"/>
        <v>1297060.4918250002</v>
      </c>
      <c r="S148" s="30">
        <f t="shared" si="48"/>
        <v>104666.49182500015</v>
      </c>
      <c r="T148" s="30">
        <f t="shared" si="49"/>
        <v>88966.518051250125</v>
      </c>
      <c r="U148" s="68">
        <f t="shared" si="50"/>
        <v>8.7778445568327368E-2</v>
      </c>
      <c r="V148" s="68">
        <f t="shared" si="51"/>
        <v>7.4609999999999996E-2</v>
      </c>
      <c r="W148" s="75">
        <v>45149</v>
      </c>
      <c r="X148" s="75">
        <f t="shared" si="41"/>
        <v>3368.5668899999996</v>
      </c>
      <c r="Y148" s="75">
        <f t="shared" si="42"/>
        <v>48517.566890000002</v>
      </c>
      <c r="Z148" s="201">
        <v>815838</v>
      </c>
      <c r="AA148" s="75">
        <f t="shared" si="43"/>
        <v>904804.51805125014</v>
      </c>
    </row>
    <row r="149" spans="1:74" s="31" customFormat="1" ht="15" customHeight="1" x14ac:dyDescent="0.35">
      <c r="A149" s="27">
        <v>59002</v>
      </c>
      <c r="B149" s="28" t="s">
        <v>88</v>
      </c>
      <c r="C149" s="29">
        <v>0.3</v>
      </c>
      <c r="D149" s="29">
        <v>0.3</v>
      </c>
      <c r="E149" s="30">
        <v>570294710</v>
      </c>
      <c r="F149" s="30">
        <v>685193647</v>
      </c>
      <c r="G149" s="30">
        <f t="shared" si="45"/>
        <v>188323.25355000002</v>
      </c>
      <c r="H149" s="30">
        <v>3516144</v>
      </c>
      <c r="I149" s="31">
        <v>0</v>
      </c>
      <c r="J149" s="31">
        <v>721</v>
      </c>
      <c r="K149" s="51" t="s">
        <v>0</v>
      </c>
      <c r="L149" s="46">
        <f t="shared" si="46"/>
        <v>15</v>
      </c>
      <c r="M149" s="48">
        <f t="shared" si="44"/>
        <v>48.06666666666667</v>
      </c>
      <c r="N149" s="53">
        <v>3939551.21</v>
      </c>
      <c r="O149" s="58">
        <v>676</v>
      </c>
      <c r="P149" s="58">
        <v>684</v>
      </c>
      <c r="Q149" s="58">
        <v>721</v>
      </c>
      <c r="R149" s="30">
        <f t="shared" si="47"/>
        <v>3751227.9564499999</v>
      </c>
      <c r="S149" s="30">
        <f t="shared" si="48"/>
        <v>235083.95644999994</v>
      </c>
      <c r="T149" s="30">
        <f t="shared" si="49"/>
        <v>199821.36298249994</v>
      </c>
      <c r="U149" s="68">
        <f t="shared" si="50"/>
        <v>6.6858455299327879E-2</v>
      </c>
      <c r="V149" s="68">
        <f t="shared" si="51"/>
        <v>5.6829999999999999E-2</v>
      </c>
      <c r="W149" s="75">
        <v>50439</v>
      </c>
      <c r="X149" s="75">
        <f t="shared" si="41"/>
        <v>2866.4483700000001</v>
      </c>
      <c r="Y149" s="75">
        <f t="shared" si="42"/>
        <v>53305.448369999998</v>
      </c>
      <c r="Z149" s="201">
        <v>2483593</v>
      </c>
      <c r="AA149" s="75">
        <f t="shared" si="43"/>
        <v>2683414.3629824999</v>
      </c>
    </row>
    <row r="150" spans="1:74" s="31" customFormat="1" ht="15" customHeight="1" x14ac:dyDescent="0.35">
      <c r="A150" s="32">
        <v>2006</v>
      </c>
      <c r="B150" s="28" t="s">
        <v>160</v>
      </c>
      <c r="C150" s="29">
        <v>0.251</v>
      </c>
      <c r="D150" s="29">
        <v>0.3</v>
      </c>
      <c r="E150" s="30">
        <v>358916331</v>
      </c>
      <c r="F150" s="30">
        <v>426063344</v>
      </c>
      <c r="G150" s="30">
        <f t="shared" si="45"/>
        <v>108953.5011405</v>
      </c>
      <c r="H150" s="30">
        <v>1887599</v>
      </c>
      <c r="I150" s="31">
        <v>0</v>
      </c>
      <c r="J150" s="31">
        <v>349</v>
      </c>
      <c r="K150" s="51" t="s">
        <v>0</v>
      </c>
      <c r="L150" s="46">
        <f t="shared" si="46"/>
        <v>13.1175</v>
      </c>
      <c r="M150" s="48">
        <f t="shared" si="44"/>
        <v>26.605679435868115</v>
      </c>
      <c r="N150" s="53">
        <v>2180605.477415666</v>
      </c>
      <c r="O150" s="58">
        <v>330</v>
      </c>
      <c r="P150" s="58">
        <v>350</v>
      </c>
      <c r="Q150" s="58">
        <v>349</v>
      </c>
      <c r="R150" s="30">
        <f t="shared" si="47"/>
        <v>2071651.976275166</v>
      </c>
      <c r="S150" s="30">
        <f t="shared" si="48"/>
        <v>184052.97627516603</v>
      </c>
      <c r="T150" s="30">
        <f t="shared" si="49"/>
        <v>156445.02983389111</v>
      </c>
      <c r="U150" s="68">
        <f t="shared" si="50"/>
        <v>9.7506396366583176E-2</v>
      </c>
      <c r="V150" s="68">
        <f t="shared" si="51"/>
        <v>8.2879999999999995E-2</v>
      </c>
      <c r="W150" s="75">
        <v>46972</v>
      </c>
      <c r="X150" s="75">
        <f t="shared" si="41"/>
        <v>3893.0393599999998</v>
      </c>
      <c r="Y150" s="75">
        <f t="shared" si="42"/>
        <v>50865.039360000002</v>
      </c>
      <c r="Z150" s="201">
        <v>1259324</v>
      </c>
      <c r="AA150" s="75">
        <f t="shared" si="43"/>
        <v>1415769.0298338912</v>
      </c>
    </row>
    <row r="151" spans="1:74" s="31" customFormat="1" ht="15" customHeight="1" x14ac:dyDescent="0.35">
      <c r="A151" s="27">
        <v>55004</v>
      </c>
      <c r="B151" s="28" t="s">
        <v>60</v>
      </c>
      <c r="C151" s="29">
        <v>0.25600000000000001</v>
      </c>
      <c r="D151" s="29">
        <v>0.3</v>
      </c>
      <c r="E151" s="30">
        <v>192336234</v>
      </c>
      <c r="F151" s="30">
        <v>214269936</v>
      </c>
      <c r="G151" s="30">
        <f t="shared" si="45"/>
        <v>56759.528352000001</v>
      </c>
      <c r="H151" s="30">
        <v>1234357</v>
      </c>
      <c r="I151" s="31">
        <v>0</v>
      </c>
      <c r="J151" s="31">
        <v>204</v>
      </c>
      <c r="K151" s="51" t="s">
        <v>0</v>
      </c>
      <c r="L151" s="46">
        <f t="shared" si="46"/>
        <v>12.03</v>
      </c>
      <c r="M151" s="48">
        <f t="shared" si="44"/>
        <v>16.957605985037407</v>
      </c>
      <c r="N151" s="53">
        <v>1389847.9301745635</v>
      </c>
      <c r="O151" s="58">
        <v>222</v>
      </c>
      <c r="P151" s="58">
        <v>212</v>
      </c>
      <c r="Q151" s="58">
        <v>204</v>
      </c>
      <c r="R151" s="30">
        <f t="shared" si="47"/>
        <v>1333088.4018225635</v>
      </c>
      <c r="S151" s="30">
        <f t="shared" si="48"/>
        <v>98731.401822563494</v>
      </c>
      <c r="T151" s="30">
        <f t="shared" si="49"/>
        <v>83921.69154917897</v>
      </c>
      <c r="U151" s="68">
        <f t="shared" si="50"/>
        <v>7.9986099501654292E-2</v>
      </c>
      <c r="V151" s="68">
        <f t="shared" si="51"/>
        <v>6.7989999999999995E-2</v>
      </c>
      <c r="W151" s="75">
        <v>48081</v>
      </c>
      <c r="X151" s="75">
        <f t="shared" si="41"/>
        <v>3269.0271899999998</v>
      </c>
      <c r="Y151" s="75">
        <f t="shared" si="42"/>
        <v>51350.027190000001</v>
      </c>
      <c r="Z151" s="201">
        <v>925560</v>
      </c>
      <c r="AA151" s="75">
        <f t="shared" si="43"/>
        <v>1009481.6915491789</v>
      </c>
    </row>
    <row r="152" spans="1:74" s="31" customFormat="1" ht="15" customHeight="1" x14ac:dyDescent="0.35">
      <c r="A152" s="27">
        <v>63003</v>
      </c>
      <c r="B152" s="28" t="s">
        <v>122</v>
      </c>
      <c r="C152" s="29">
        <v>0.3</v>
      </c>
      <c r="D152" s="29">
        <v>0.3</v>
      </c>
      <c r="E152" s="30">
        <v>1244186322</v>
      </c>
      <c r="F152" s="30">
        <v>1326077806</v>
      </c>
      <c r="G152" s="30">
        <f t="shared" si="45"/>
        <v>385539.61920000002</v>
      </c>
      <c r="H152" s="30">
        <v>13236355</v>
      </c>
      <c r="I152" s="31">
        <v>18</v>
      </c>
      <c r="J152" s="31">
        <v>2709.67</v>
      </c>
      <c r="K152" s="51" t="s">
        <v>0</v>
      </c>
      <c r="L152" s="46">
        <f t="shared" si="46"/>
        <v>15</v>
      </c>
      <c r="M152" s="48">
        <f t="shared" si="44"/>
        <v>180.64466666666667</v>
      </c>
      <c r="N152" s="53">
        <v>14830252.0217</v>
      </c>
      <c r="O152" s="188">
        <v>2682.41</v>
      </c>
      <c r="P152" s="188">
        <v>2685.36</v>
      </c>
      <c r="Q152" s="188">
        <v>2709.67</v>
      </c>
      <c r="R152" s="30">
        <f t="shared" si="47"/>
        <v>14444712.4025</v>
      </c>
      <c r="S152" s="30">
        <f t="shared" si="48"/>
        <v>1208357.4024999999</v>
      </c>
      <c r="T152" s="30">
        <f t="shared" si="49"/>
        <v>1027103.7921249998</v>
      </c>
      <c r="U152" s="68">
        <f t="shared" si="50"/>
        <v>9.1290797390973566E-2</v>
      </c>
      <c r="V152" s="68">
        <f t="shared" si="51"/>
        <v>7.7600000000000002E-2</v>
      </c>
      <c r="W152" s="75">
        <v>60178</v>
      </c>
      <c r="X152" s="75">
        <f t="shared" si="41"/>
        <v>4669.8127999999997</v>
      </c>
      <c r="Y152" s="75">
        <f t="shared" si="42"/>
        <v>64847.8128</v>
      </c>
      <c r="Z152" s="201">
        <v>9901757</v>
      </c>
      <c r="AA152" s="75">
        <f t="shared" si="43"/>
        <v>10928860.792125</v>
      </c>
    </row>
    <row r="153" spans="1:74" ht="15" customHeight="1" x14ac:dyDescent="0.4">
      <c r="A153" s="35"/>
      <c r="B153" s="36"/>
      <c r="C153" s="37"/>
      <c r="D153" s="37"/>
      <c r="E153" s="101"/>
      <c r="F153" s="101"/>
      <c r="G153" s="101"/>
      <c r="H153" s="101"/>
      <c r="I153" s="33"/>
      <c r="J153" s="33"/>
      <c r="K153" s="102"/>
      <c r="L153" s="103"/>
      <c r="M153" s="104"/>
      <c r="N153" s="105"/>
      <c r="O153" s="178"/>
      <c r="P153" s="178"/>
      <c r="Q153" s="178"/>
      <c r="R153" s="101"/>
      <c r="S153" s="101"/>
      <c r="T153" s="101"/>
      <c r="U153" s="179"/>
      <c r="V153" s="179"/>
      <c r="W153" s="180"/>
      <c r="X153" s="180"/>
      <c r="Y153" s="180"/>
      <c r="Z153" s="180"/>
      <c r="AA153" s="180"/>
      <c r="AB153" s="33"/>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c r="BK153" s="31"/>
      <c r="BL153" s="31"/>
      <c r="BM153" s="31"/>
      <c r="BN153" s="31"/>
      <c r="BO153" s="31"/>
      <c r="BP153" s="31"/>
      <c r="BQ153" s="31"/>
      <c r="BR153" s="31"/>
      <c r="BS153" s="31"/>
      <c r="BT153" s="31"/>
      <c r="BU153" s="31"/>
      <c r="BV153" s="31"/>
    </row>
    <row r="154" spans="1:74" ht="15" customHeight="1" x14ac:dyDescent="0.4">
      <c r="A154" s="181"/>
      <c r="B154" s="182"/>
      <c r="C154" s="37"/>
      <c r="D154" s="37"/>
      <c r="E154" s="101"/>
      <c r="F154" s="101"/>
      <c r="G154" s="101"/>
      <c r="H154" s="101"/>
      <c r="I154" s="33"/>
      <c r="J154" s="33"/>
      <c r="K154" s="102"/>
      <c r="L154" s="103"/>
      <c r="M154" s="104"/>
      <c r="N154" s="33"/>
      <c r="R154" s="101"/>
      <c r="S154" s="101"/>
      <c r="T154" s="101"/>
      <c r="U154" s="106"/>
      <c r="V154" s="106"/>
      <c r="W154" s="107"/>
      <c r="X154" s="107"/>
      <c r="Y154" s="107"/>
      <c r="Z154" s="107"/>
      <c r="AA154" s="107"/>
      <c r="AB154" s="182"/>
    </row>
    <row r="155" spans="1:74" s="31" customFormat="1" ht="15" customHeight="1" x14ac:dyDescent="0.4">
      <c r="A155" s="181"/>
      <c r="B155" s="183"/>
      <c r="C155" s="37"/>
      <c r="D155" s="37"/>
      <c r="E155" s="184"/>
      <c r="F155" s="184"/>
      <c r="G155" s="184"/>
      <c r="H155" s="184"/>
      <c r="I155" s="184"/>
      <c r="J155" s="182"/>
      <c r="K155" s="182"/>
      <c r="L155" s="182"/>
      <c r="M155" s="104"/>
      <c r="N155" s="105"/>
      <c r="O155" s="178"/>
      <c r="P155" s="178"/>
      <c r="Q155" s="178"/>
      <c r="R155" s="184"/>
      <c r="S155" s="184"/>
      <c r="T155" s="184"/>
      <c r="U155" s="185"/>
      <c r="V155" s="185"/>
      <c r="W155" s="186"/>
      <c r="X155" s="186"/>
      <c r="Y155" s="186"/>
      <c r="Z155" s="186"/>
      <c r="AA155" s="186"/>
      <c r="AB155" s="33"/>
    </row>
    <row r="156" spans="1:74" ht="15" customHeight="1" x14ac:dyDescent="0.4">
      <c r="C156" s="29"/>
      <c r="D156" s="29"/>
      <c r="E156" s="39"/>
      <c r="F156" s="39"/>
      <c r="G156" s="39"/>
      <c r="H156" s="39"/>
    </row>
    <row r="157" spans="1:74" ht="15" customHeight="1" x14ac:dyDescent="0.4">
      <c r="C157" s="40"/>
      <c r="D157" s="40"/>
      <c r="E157" s="39"/>
      <c r="F157" s="39"/>
      <c r="G157" s="39"/>
      <c r="H157" s="39"/>
    </row>
    <row r="158" spans="1:74" ht="15" customHeight="1" x14ac:dyDescent="0.4">
      <c r="C158" s="40"/>
      <c r="D158" s="40"/>
      <c r="E158" s="39"/>
      <c r="F158" s="39"/>
      <c r="G158" s="39"/>
      <c r="H158" s="39"/>
    </row>
    <row r="159" spans="1:74" ht="15" customHeight="1" x14ac:dyDescent="0.4">
      <c r="C159" s="40"/>
      <c r="D159" s="40"/>
      <c r="E159" s="39"/>
      <c r="F159" s="39"/>
      <c r="G159" s="39"/>
      <c r="H159" s="39"/>
    </row>
    <row r="160" spans="1:74" ht="15" customHeight="1" x14ac:dyDescent="0.4">
      <c r="C160" s="40"/>
      <c r="D160" s="40"/>
      <c r="E160" s="39"/>
      <c r="F160" s="39"/>
      <c r="G160" s="39"/>
      <c r="H160" s="39"/>
    </row>
    <row r="161" spans="3:8" ht="15" customHeight="1" x14ac:dyDescent="0.4">
      <c r="C161" s="40"/>
      <c r="D161" s="40"/>
      <c r="E161" s="39"/>
      <c r="F161" s="39"/>
      <c r="G161" s="39"/>
      <c r="H161" s="39"/>
    </row>
    <row r="162" spans="3:8" ht="15" customHeight="1" x14ac:dyDescent="0.4">
      <c r="C162" s="40"/>
      <c r="D162" s="40"/>
      <c r="E162" s="39"/>
      <c r="F162" s="39"/>
      <c r="G162" s="39"/>
      <c r="H162" s="39"/>
    </row>
    <row r="163" spans="3:8" ht="15" customHeight="1" x14ac:dyDescent="0.4">
      <c r="E163" s="39"/>
      <c r="F163" s="39"/>
      <c r="G163" s="39"/>
      <c r="H163" s="39"/>
    </row>
    <row r="164" spans="3:8" ht="15" customHeight="1" x14ac:dyDescent="0.4">
      <c r="E164" s="39"/>
      <c r="F164" s="39"/>
      <c r="G164" s="39"/>
      <c r="H164" s="39"/>
    </row>
    <row r="165" spans="3:8" ht="15" customHeight="1" x14ac:dyDescent="0.4">
      <c r="E165" s="39"/>
      <c r="F165" s="39"/>
      <c r="G165" s="39"/>
      <c r="H165" s="39"/>
    </row>
    <row r="166" spans="3:8" ht="15" customHeight="1" x14ac:dyDescent="0.4">
      <c r="E166" s="39"/>
      <c r="F166" s="39"/>
      <c r="G166" s="39"/>
      <c r="H166" s="39"/>
    </row>
    <row r="167" spans="3:8" ht="15" customHeight="1" x14ac:dyDescent="0.4">
      <c r="E167" s="39"/>
      <c r="F167" s="39"/>
      <c r="G167" s="39"/>
      <c r="H167" s="39"/>
    </row>
    <row r="168" spans="3:8" ht="15" customHeight="1" x14ac:dyDescent="0.4">
      <c r="E168" s="39"/>
      <c r="F168" s="39"/>
      <c r="G168" s="39"/>
      <c r="H168" s="39"/>
    </row>
    <row r="169" spans="3:8" ht="15" customHeight="1" x14ac:dyDescent="0.4">
      <c r="E169" s="39"/>
      <c r="F169" s="39"/>
      <c r="G169" s="39"/>
      <c r="H169" s="39"/>
    </row>
    <row r="170" spans="3:8" ht="15" customHeight="1" x14ac:dyDescent="0.4">
      <c r="E170" s="39"/>
      <c r="F170" s="39"/>
      <c r="G170" s="39"/>
      <c r="H170" s="39"/>
    </row>
    <row r="171" spans="3:8" ht="15" customHeight="1" x14ac:dyDescent="0.4">
      <c r="E171" s="39"/>
      <c r="F171" s="39"/>
      <c r="G171" s="39"/>
      <c r="H171" s="39"/>
    </row>
    <row r="172" spans="3:8" ht="15" customHeight="1" x14ac:dyDescent="0.4">
      <c r="E172" s="39"/>
      <c r="F172" s="39"/>
      <c r="G172" s="39"/>
      <c r="H172" s="39"/>
    </row>
    <row r="173" spans="3:8" ht="15" customHeight="1" x14ac:dyDescent="0.4">
      <c r="E173" s="39"/>
      <c r="F173" s="39"/>
      <c r="G173" s="39"/>
      <c r="H173" s="39"/>
    </row>
    <row r="174" spans="3:8" ht="15" customHeight="1" x14ac:dyDescent="0.4">
      <c r="E174" s="39"/>
      <c r="F174" s="39"/>
      <c r="G174" s="39"/>
      <c r="H174" s="39"/>
    </row>
    <row r="175" spans="3:8" ht="15" customHeight="1" x14ac:dyDescent="0.4">
      <c r="E175" s="39"/>
      <c r="F175" s="39"/>
      <c r="G175" s="39"/>
      <c r="H175" s="39"/>
    </row>
    <row r="176" spans="3:8" ht="15" customHeight="1" x14ac:dyDescent="0.4">
      <c r="E176" s="39"/>
      <c r="F176" s="39"/>
      <c r="G176" s="39"/>
      <c r="H176" s="39"/>
    </row>
    <row r="177" spans="5:8" ht="15" customHeight="1" x14ac:dyDescent="0.4">
      <c r="E177" s="39"/>
      <c r="F177" s="39"/>
      <c r="G177" s="39"/>
      <c r="H177" s="39"/>
    </row>
    <row r="178" spans="5:8" ht="15" customHeight="1" x14ac:dyDescent="0.4">
      <c r="E178" s="39"/>
      <c r="F178" s="39"/>
      <c r="G178" s="39"/>
      <c r="H178" s="39"/>
    </row>
    <row r="179" spans="5:8" ht="15" customHeight="1" x14ac:dyDescent="0.4">
      <c r="E179" s="39"/>
      <c r="F179" s="39"/>
      <c r="G179" s="39"/>
      <c r="H179" s="39"/>
    </row>
    <row r="180" spans="5:8" ht="15" customHeight="1" x14ac:dyDescent="0.4">
      <c r="E180" s="39"/>
      <c r="F180" s="39"/>
      <c r="G180" s="39"/>
      <c r="H180" s="39"/>
    </row>
    <row r="181" spans="5:8" ht="15" customHeight="1" x14ac:dyDescent="0.4">
      <c r="E181" s="39"/>
      <c r="F181" s="39"/>
      <c r="G181" s="39"/>
      <c r="H181" s="39"/>
    </row>
    <row r="182" spans="5:8" ht="15" customHeight="1" x14ac:dyDescent="0.4">
      <c r="E182" s="39"/>
      <c r="F182" s="39"/>
      <c r="G182" s="39"/>
      <c r="H182" s="39"/>
    </row>
    <row r="183" spans="5:8" ht="15" customHeight="1" x14ac:dyDescent="0.4">
      <c r="E183" s="39"/>
      <c r="F183" s="39"/>
      <c r="G183" s="39"/>
      <c r="H183" s="39"/>
    </row>
    <row r="184" spans="5:8" ht="15" customHeight="1" x14ac:dyDescent="0.4">
      <c r="E184" s="39"/>
      <c r="F184" s="39"/>
      <c r="G184" s="39"/>
      <c r="H184" s="39"/>
    </row>
    <row r="185" spans="5:8" ht="15" customHeight="1" x14ac:dyDescent="0.4">
      <c r="E185" s="39"/>
      <c r="F185" s="39"/>
      <c r="G185" s="39"/>
      <c r="H185" s="39"/>
    </row>
    <row r="186" spans="5:8" ht="15" customHeight="1" x14ac:dyDescent="0.4">
      <c r="E186" s="39"/>
      <c r="F186" s="39"/>
      <c r="G186" s="39"/>
      <c r="H186" s="39"/>
    </row>
    <row r="187" spans="5:8" ht="15" customHeight="1" x14ac:dyDescent="0.4">
      <c r="E187" s="39"/>
      <c r="F187" s="39"/>
      <c r="G187" s="39"/>
      <c r="H187" s="39"/>
    </row>
    <row r="188" spans="5:8" ht="15" customHeight="1" x14ac:dyDescent="0.4">
      <c r="E188" s="39"/>
      <c r="F188" s="39"/>
      <c r="G188" s="39"/>
      <c r="H188" s="39"/>
    </row>
    <row r="189" spans="5:8" ht="15" customHeight="1" x14ac:dyDescent="0.4">
      <c r="E189" s="39"/>
      <c r="F189" s="39"/>
      <c r="G189" s="39"/>
      <c r="H189" s="39"/>
    </row>
    <row r="190" spans="5:8" ht="15" customHeight="1" x14ac:dyDescent="0.4">
      <c r="E190" s="39"/>
      <c r="F190" s="39"/>
      <c r="G190" s="39"/>
      <c r="H190" s="39"/>
    </row>
    <row r="191" spans="5:8" ht="15" customHeight="1" x14ac:dyDescent="0.4">
      <c r="E191" s="39"/>
      <c r="F191" s="39"/>
      <c r="G191" s="39"/>
      <c r="H191" s="39"/>
    </row>
    <row r="192" spans="5:8" ht="15" customHeight="1" x14ac:dyDescent="0.4">
      <c r="E192" s="39"/>
      <c r="F192" s="39"/>
      <c r="G192" s="39"/>
      <c r="H192" s="39"/>
    </row>
    <row r="193" spans="5:8" ht="15" customHeight="1" x14ac:dyDescent="0.4">
      <c r="E193" s="39"/>
      <c r="F193" s="39"/>
      <c r="G193" s="39"/>
      <c r="H193" s="39"/>
    </row>
    <row r="194" spans="5:8" ht="15" customHeight="1" x14ac:dyDescent="0.4">
      <c r="E194" s="39"/>
      <c r="F194" s="39"/>
      <c r="G194" s="39"/>
      <c r="H194" s="39"/>
    </row>
    <row r="195" spans="5:8" ht="15" customHeight="1" x14ac:dyDescent="0.4">
      <c r="E195" s="39"/>
      <c r="F195" s="39"/>
      <c r="G195" s="39"/>
      <c r="H195" s="39"/>
    </row>
    <row r="196" spans="5:8" ht="15" customHeight="1" x14ac:dyDescent="0.4">
      <c r="E196" s="39"/>
      <c r="F196" s="39"/>
      <c r="G196" s="39"/>
      <c r="H196" s="39"/>
    </row>
    <row r="197" spans="5:8" ht="15" customHeight="1" x14ac:dyDescent="0.4">
      <c r="E197" s="39"/>
      <c r="F197" s="39"/>
      <c r="G197" s="39"/>
      <c r="H197" s="39"/>
    </row>
    <row r="198" spans="5:8" ht="15" customHeight="1" x14ac:dyDescent="0.4">
      <c r="E198" s="39"/>
      <c r="F198" s="39"/>
      <c r="G198" s="39"/>
      <c r="H198" s="39"/>
    </row>
    <row r="199" spans="5:8" ht="15" customHeight="1" x14ac:dyDescent="0.4">
      <c r="E199" s="39"/>
      <c r="F199" s="39"/>
      <c r="G199" s="39"/>
      <c r="H199" s="39"/>
    </row>
    <row r="200" spans="5:8" ht="15" customHeight="1" x14ac:dyDescent="0.4">
      <c r="E200" s="39"/>
      <c r="F200" s="39"/>
      <c r="G200" s="39"/>
      <c r="H200" s="39"/>
    </row>
    <row r="201" spans="5:8" ht="15" customHeight="1" x14ac:dyDescent="0.4">
      <c r="E201" s="39"/>
      <c r="F201" s="39"/>
      <c r="G201" s="39"/>
      <c r="H201" s="39"/>
    </row>
    <row r="202" spans="5:8" ht="15" customHeight="1" x14ac:dyDescent="0.4">
      <c r="E202" s="39"/>
      <c r="F202" s="39"/>
      <c r="G202" s="39"/>
      <c r="H202" s="39"/>
    </row>
    <row r="203" spans="5:8" ht="15" customHeight="1" x14ac:dyDescent="0.4">
      <c r="E203" s="39"/>
      <c r="F203" s="39"/>
      <c r="G203" s="39"/>
      <c r="H203" s="39"/>
    </row>
    <row r="204" spans="5:8" ht="15" customHeight="1" x14ac:dyDescent="0.4">
      <c r="E204" s="39"/>
      <c r="F204" s="39"/>
      <c r="G204" s="39"/>
      <c r="H204" s="39"/>
    </row>
    <row r="205" spans="5:8" ht="15" customHeight="1" x14ac:dyDescent="0.4">
      <c r="E205" s="39"/>
      <c r="F205" s="39"/>
      <c r="G205" s="39"/>
      <c r="H205" s="39"/>
    </row>
    <row r="206" spans="5:8" ht="15" customHeight="1" x14ac:dyDescent="0.4">
      <c r="E206" s="39"/>
      <c r="F206" s="39"/>
      <c r="G206" s="39"/>
      <c r="H206" s="39"/>
    </row>
    <row r="207" spans="5:8" ht="15" customHeight="1" x14ac:dyDescent="0.4">
      <c r="E207" s="39"/>
      <c r="F207" s="39"/>
      <c r="G207" s="39"/>
      <c r="H207" s="39"/>
    </row>
    <row r="208" spans="5:8" ht="15" customHeight="1" x14ac:dyDescent="0.4">
      <c r="E208" s="39"/>
      <c r="F208" s="39"/>
      <c r="G208" s="39"/>
      <c r="H208" s="39"/>
    </row>
    <row r="209" spans="5:8" ht="15" customHeight="1" x14ac:dyDescent="0.4">
      <c r="E209" s="39"/>
      <c r="F209" s="39"/>
      <c r="G209" s="39"/>
      <c r="H209" s="39"/>
    </row>
    <row r="210" spans="5:8" ht="15" customHeight="1" x14ac:dyDescent="0.4">
      <c r="E210" s="39"/>
      <c r="F210" s="39"/>
      <c r="G210" s="39"/>
      <c r="H210" s="39"/>
    </row>
    <row r="211" spans="5:8" ht="15" customHeight="1" x14ac:dyDescent="0.4">
      <c r="E211" s="39"/>
      <c r="F211" s="39"/>
      <c r="G211" s="39"/>
      <c r="H211" s="39"/>
    </row>
    <row r="212" spans="5:8" ht="15" customHeight="1" x14ac:dyDescent="0.4">
      <c r="E212" s="39"/>
      <c r="F212" s="39"/>
      <c r="G212" s="39"/>
      <c r="H212" s="39"/>
    </row>
    <row r="213" spans="5:8" ht="15" customHeight="1" x14ac:dyDescent="0.4">
      <c r="E213" s="39"/>
      <c r="F213" s="39"/>
      <c r="G213" s="39"/>
      <c r="H213" s="39"/>
    </row>
    <row r="214" spans="5:8" ht="15" customHeight="1" x14ac:dyDescent="0.4">
      <c r="E214" s="39"/>
      <c r="F214" s="39"/>
      <c r="G214" s="39"/>
      <c r="H214" s="39"/>
    </row>
    <row r="215" spans="5:8" ht="15" customHeight="1" x14ac:dyDescent="0.4">
      <c r="E215" s="39"/>
      <c r="F215" s="39"/>
      <c r="G215" s="39"/>
      <c r="H215" s="39"/>
    </row>
    <row r="216" spans="5:8" ht="15" customHeight="1" x14ac:dyDescent="0.4">
      <c r="E216" s="39"/>
      <c r="F216" s="39"/>
      <c r="G216" s="39"/>
      <c r="H216" s="39"/>
    </row>
    <row r="217" spans="5:8" ht="15" customHeight="1" x14ac:dyDescent="0.4">
      <c r="E217" s="39"/>
      <c r="F217" s="39"/>
      <c r="G217" s="39"/>
      <c r="H217" s="39"/>
    </row>
    <row r="218" spans="5:8" ht="15" customHeight="1" x14ac:dyDescent="0.4">
      <c r="E218" s="39"/>
      <c r="F218" s="39"/>
      <c r="G218" s="39"/>
      <c r="H218" s="39"/>
    </row>
    <row r="219" spans="5:8" ht="15" customHeight="1" x14ac:dyDescent="0.4">
      <c r="E219" s="39"/>
      <c r="F219" s="39"/>
      <c r="G219" s="39"/>
      <c r="H219" s="39"/>
    </row>
    <row r="220" spans="5:8" ht="15" customHeight="1" x14ac:dyDescent="0.4">
      <c r="E220" s="39"/>
      <c r="F220" s="39"/>
      <c r="G220" s="39"/>
      <c r="H220" s="39"/>
    </row>
    <row r="221" spans="5:8" ht="15" customHeight="1" x14ac:dyDescent="0.4">
      <c r="E221" s="39"/>
      <c r="F221" s="39"/>
      <c r="G221" s="39"/>
      <c r="H221" s="39"/>
    </row>
    <row r="222" spans="5:8" ht="15" customHeight="1" x14ac:dyDescent="0.4">
      <c r="E222" s="39"/>
      <c r="F222" s="39"/>
      <c r="G222" s="39"/>
      <c r="H222" s="39"/>
    </row>
    <row r="223" spans="5:8" ht="15" customHeight="1" x14ac:dyDescent="0.4">
      <c r="E223" s="39"/>
      <c r="F223" s="39"/>
      <c r="G223" s="39"/>
      <c r="H223" s="39"/>
    </row>
    <row r="224" spans="5:8" ht="15" customHeight="1" x14ac:dyDescent="0.4">
      <c r="E224" s="39"/>
      <c r="F224" s="39"/>
      <c r="G224" s="39"/>
      <c r="H224" s="39"/>
    </row>
    <row r="225" spans="5:8" ht="15" customHeight="1" x14ac:dyDescent="0.4">
      <c r="E225" s="39"/>
      <c r="F225" s="39"/>
      <c r="G225" s="39"/>
      <c r="H225" s="39"/>
    </row>
    <row r="226" spans="5:8" ht="15" customHeight="1" x14ac:dyDescent="0.4">
      <c r="E226" s="39"/>
      <c r="F226" s="39"/>
      <c r="G226" s="39"/>
      <c r="H226" s="39"/>
    </row>
    <row r="227" spans="5:8" ht="15" customHeight="1" x14ac:dyDescent="0.4">
      <c r="E227" s="39"/>
      <c r="F227" s="39"/>
      <c r="G227" s="39"/>
      <c r="H227" s="39"/>
    </row>
    <row r="228" spans="5:8" ht="15" customHeight="1" x14ac:dyDescent="0.4">
      <c r="E228" s="39"/>
      <c r="F228" s="39"/>
      <c r="G228" s="39"/>
      <c r="H228" s="39"/>
    </row>
    <row r="229" spans="5:8" ht="15" customHeight="1" x14ac:dyDescent="0.4">
      <c r="E229" s="39"/>
      <c r="F229" s="39"/>
      <c r="G229" s="39"/>
      <c r="H229" s="39"/>
    </row>
    <row r="230" spans="5:8" ht="15" customHeight="1" x14ac:dyDescent="0.4">
      <c r="E230" s="39"/>
      <c r="F230" s="39"/>
      <c r="G230" s="39"/>
      <c r="H230" s="39"/>
    </row>
    <row r="231" spans="5:8" ht="15" customHeight="1" x14ac:dyDescent="0.4">
      <c r="E231" s="39"/>
      <c r="F231" s="39"/>
      <c r="G231" s="39"/>
      <c r="H231" s="39"/>
    </row>
    <row r="232" spans="5:8" ht="15" customHeight="1" x14ac:dyDescent="0.4">
      <c r="E232" s="39"/>
      <c r="F232" s="39"/>
      <c r="G232" s="39"/>
      <c r="H232" s="39"/>
    </row>
    <row r="233" spans="5:8" ht="15" customHeight="1" x14ac:dyDescent="0.4">
      <c r="E233" s="39"/>
      <c r="F233" s="39"/>
      <c r="G233" s="39"/>
      <c r="H233" s="39"/>
    </row>
    <row r="234" spans="5:8" ht="15" customHeight="1" x14ac:dyDescent="0.4">
      <c r="E234" s="39"/>
      <c r="F234" s="39"/>
      <c r="G234" s="39"/>
      <c r="H234" s="39"/>
    </row>
    <row r="235" spans="5:8" ht="15" customHeight="1" x14ac:dyDescent="0.4">
      <c r="E235" s="39"/>
      <c r="F235" s="39"/>
      <c r="G235" s="39"/>
      <c r="H235" s="39"/>
    </row>
    <row r="236" spans="5:8" ht="15" customHeight="1" x14ac:dyDescent="0.4">
      <c r="E236" s="39"/>
      <c r="F236" s="39"/>
      <c r="G236" s="39"/>
      <c r="H236" s="39"/>
    </row>
    <row r="237" spans="5:8" ht="15" customHeight="1" x14ac:dyDescent="0.4">
      <c r="E237" s="39"/>
      <c r="F237" s="39"/>
      <c r="G237" s="39"/>
      <c r="H237" s="39"/>
    </row>
    <row r="238" spans="5:8" ht="15" customHeight="1" x14ac:dyDescent="0.4">
      <c r="E238" s="39"/>
      <c r="F238" s="39"/>
      <c r="G238" s="39"/>
      <c r="H238" s="39"/>
    </row>
    <row r="239" spans="5:8" ht="15" customHeight="1" x14ac:dyDescent="0.4">
      <c r="E239" s="39"/>
      <c r="F239" s="39"/>
      <c r="G239" s="39"/>
      <c r="H239" s="39"/>
    </row>
    <row r="240" spans="5:8" ht="15" customHeight="1" x14ac:dyDescent="0.4">
      <c r="E240" s="39"/>
      <c r="F240" s="39"/>
      <c r="G240" s="39"/>
      <c r="H240" s="39"/>
    </row>
    <row r="241" spans="5:8" ht="15" customHeight="1" x14ac:dyDescent="0.4">
      <c r="E241" s="39"/>
      <c r="F241" s="39"/>
      <c r="G241" s="39"/>
      <c r="H241" s="39"/>
    </row>
    <row r="242" spans="5:8" ht="15" customHeight="1" x14ac:dyDescent="0.4">
      <c r="E242" s="39"/>
      <c r="F242" s="39"/>
      <c r="G242" s="39"/>
      <c r="H242" s="39"/>
    </row>
    <row r="243" spans="5:8" ht="15" customHeight="1" x14ac:dyDescent="0.4">
      <c r="E243" s="39"/>
      <c r="F243" s="39"/>
      <c r="G243" s="39"/>
      <c r="H243" s="39"/>
    </row>
    <row r="244" spans="5:8" ht="15" customHeight="1" x14ac:dyDescent="0.4">
      <c r="E244" s="39"/>
      <c r="F244" s="39"/>
      <c r="G244" s="39"/>
      <c r="H244" s="39"/>
    </row>
    <row r="245" spans="5:8" ht="15" customHeight="1" x14ac:dyDescent="0.4">
      <c r="E245" s="39"/>
      <c r="F245" s="39"/>
      <c r="G245" s="39"/>
      <c r="H245" s="39"/>
    </row>
    <row r="246" spans="5:8" ht="15" customHeight="1" x14ac:dyDescent="0.4">
      <c r="E246" s="39"/>
      <c r="F246" s="39"/>
      <c r="G246" s="39"/>
      <c r="H246" s="39"/>
    </row>
    <row r="247" spans="5:8" ht="15" customHeight="1" x14ac:dyDescent="0.4">
      <c r="E247" s="39"/>
      <c r="F247" s="39"/>
      <c r="G247" s="39"/>
      <c r="H247" s="39"/>
    </row>
    <row r="248" spans="5:8" ht="15" customHeight="1" x14ac:dyDescent="0.4">
      <c r="E248" s="39"/>
      <c r="F248" s="39"/>
      <c r="G248" s="39"/>
      <c r="H248" s="39"/>
    </row>
    <row r="249" spans="5:8" ht="15" customHeight="1" x14ac:dyDescent="0.4">
      <c r="E249" s="39"/>
      <c r="F249" s="39"/>
      <c r="G249" s="39"/>
      <c r="H249" s="39"/>
    </row>
    <row r="250" spans="5:8" ht="15" customHeight="1" x14ac:dyDescent="0.4">
      <c r="E250" s="39"/>
      <c r="F250" s="39"/>
      <c r="G250" s="39"/>
      <c r="H250" s="39"/>
    </row>
    <row r="251" spans="5:8" ht="15" customHeight="1" x14ac:dyDescent="0.4">
      <c r="E251" s="39"/>
      <c r="F251" s="39"/>
      <c r="G251" s="39"/>
      <c r="H251" s="39"/>
    </row>
    <row r="252" spans="5:8" ht="15" customHeight="1" x14ac:dyDescent="0.4">
      <c r="E252" s="39"/>
      <c r="F252" s="39"/>
      <c r="G252" s="39"/>
      <c r="H252" s="39"/>
    </row>
    <row r="253" spans="5:8" ht="15" customHeight="1" x14ac:dyDescent="0.4">
      <c r="E253" s="39"/>
      <c r="F253" s="39"/>
      <c r="G253" s="39"/>
      <c r="H253" s="39"/>
    </row>
    <row r="254" spans="5:8" ht="15" customHeight="1" x14ac:dyDescent="0.4">
      <c r="E254" s="39"/>
      <c r="F254" s="39"/>
      <c r="G254" s="39"/>
      <c r="H254" s="39"/>
    </row>
    <row r="255" spans="5:8" ht="15" customHeight="1" x14ac:dyDescent="0.4">
      <c r="E255" s="39"/>
      <c r="F255" s="39"/>
      <c r="G255" s="39"/>
      <c r="H255" s="39"/>
    </row>
    <row r="256" spans="5:8" ht="15" customHeight="1" x14ac:dyDescent="0.4">
      <c r="E256" s="39"/>
      <c r="F256" s="39"/>
      <c r="G256" s="39"/>
      <c r="H256" s="39"/>
    </row>
    <row r="257" spans="5:8" ht="15" customHeight="1" x14ac:dyDescent="0.4">
      <c r="E257" s="39"/>
      <c r="F257" s="39"/>
      <c r="G257" s="39"/>
      <c r="H257" s="39"/>
    </row>
    <row r="258" spans="5:8" ht="15" customHeight="1" x14ac:dyDescent="0.4">
      <c r="E258" s="39"/>
      <c r="F258" s="39"/>
      <c r="G258" s="39"/>
      <c r="H258" s="39"/>
    </row>
    <row r="259" spans="5:8" ht="15" customHeight="1" x14ac:dyDescent="0.4">
      <c r="E259" s="39"/>
      <c r="F259" s="39"/>
      <c r="G259" s="39"/>
      <c r="H259" s="39"/>
    </row>
    <row r="260" spans="5:8" ht="15" customHeight="1" x14ac:dyDescent="0.4">
      <c r="E260" s="39"/>
      <c r="F260" s="39"/>
      <c r="G260" s="39"/>
      <c r="H260" s="39"/>
    </row>
    <row r="261" spans="5:8" ht="15" customHeight="1" x14ac:dyDescent="0.4">
      <c r="E261" s="39"/>
      <c r="F261" s="39"/>
      <c r="G261" s="39"/>
      <c r="H261" s="39"/>
    </row>
    <row r="262" spans="5:8" ht="15" customHeight="1" x14ac:dyDescent="0.4">
      <c r="E262" s="39"/>
      <c r="F262" s="39"/>
      <c r="G262" s="39"/>
      <c r="H262" s="39"/>
    </row>
    <row r="263" spans="5:8" ht="15" customHeight="1" x14ac:dyDescent="0.4">
      <c r="E263" s="39"/>
      <c r="F263" s="39"/>
      <c r="G263" s="39"/>
      <c r="H263" s="39"/>
    </row>
    <row r="264" spans="5:8" ht="15" customHeight="1" x14ac:dyDescent="0.4">
      <c r="E264" s="39"/>
      <c r="F264" s="39"/>
      <c r="G264" s="39"/>
      <c r="H264" s="39"/>
    </row>
    <row r="265" spans="5:8" ht="15" customHeight="1" x14ac:dyDescent="0.4">
      <c r="E265" s="39"/>
      <c r="F265" s="39"/>
      <c r="G265" s="39"/>
      <c r="H265" s="39"/>
    </row>
    <row r="266" spans="5:8" ht="15" customHeight="1" x14ac:dyDescent="0.4">
      <c r="E266" s="39"/>
      <c r="F266" s="39"/>
      <c r="G266" s="39"/>
      <c r="H266" s="39"/>
    </row>
    <row r="267" spans="5:8" ht="15" customHeight="1" x14ac:dyDescent="0.4">
      <c r="E267" s="39"/>
      <c r="F267" s="39"/>
      <c r="G267" s="39"/>
      <c r="H267" s="39"/>
    </row>
    <row r="268" spans="5:8" ht="15" customHeight="1" x14ac:dyDescent="0.4">
      <c r="E268" s="39"/>
      <c r="F268" s="39"/>
      <c r="G268" s="39"/>
      <c r="H268" s="39"/>
    </row>
    <row r="269" spans="5:8" ht="15" customHeight="1" x14ac:dyDescent="0.4">
      <c r="E269" s="39"/>
      <c r="F269" s="39"/>
      <c r="G269" s="39"/>
      <c r="H269" s="39"/>
    </row>
    <row r="270" spans="5:8" ht="15" customHeight="1" x14ac:dyDescent="0.4">
      <c r="E270" s="39"/>
      <c r="F270" s="39"/>
      <c r="G270" s="39"/>
      <c r="H270" s="39"/>
    </row>
    <row r="271" spans="5:8" ht="15" customHeight="1" x14ac:dyDescent="0.4">
      <c r="E271" s="39"/>
      <c r="F271" s="39"/>
      <c r="G271" s="39"/>
      <c r="H271" s="39"/>
    </row>
    <row r="272" spans="5:8" ht="15" customHeight="1" x14ac:dyDescent="0.4">
      <c r="E272" s="39"/>
      <c r="F272" s="39"/>
      <c r="G272" s="39"/>
      <c r="H272" s="39"/>
    </row>
    <row r="273" spans="5:8" ht="15" customHeight="1" x14ac:dyDescent="0.4">
      <c r="E273" s="39"/>
      <c r="F273" s="39"/>
      <c r="G273" s="39"/>
      <c r="H273" s="39"/>
    </row>
    <row r="274" spans="5:8" ht="15" customHeight="1" x14ac:dyDescent="0.4">
      <c r="E274" s="39"/>
      <c r="F274" s="39"/>
      <c r="G274" s="39"/>
      <c r="H274" s="39"/>
    </row>
    <row r="275" spans="5:8" ht="15" customHeight="1" x14ac:dyDescent="0.4">
      <c r="E275" s="39"/>
      <c r="F275" s="39"/>
      <c r="G275" s="39"/>
      <c r="H275" s="39"/>
    </row>
    <row r="276" spans="5:8" ht="15" customHeight="1" x14ac:dyDescent="0.4">
      <c r="E276" s="39"/>
      <c r="F276" s="39"/>
      <c r="G276" s="39"/>
      <c r="H276" s="39"/>
    </row>
    <row r="277" spans="5:8" ht="15" customHeight="1" x14ac:dyDescent="0.4">
      <c r="E277" s="39"/>
      <c r="F277" s="39"/>
      <c r="G277" s="39"/>
      <c r="H277" s="39"/>
    </row>
    <row r="278" spans="5:8" ht="15" customHeight="1" x14ac:dyDescent="0.4">
      <c r="E278" s="39"/>
      <c r="F278" s="39"/>
      <c r="G278" s="39"/>
      <c r="H278" s="39"/>
    </row>
    <row r="279" spans="5:8" ht="15" customHeight="1" x14ac:dyDescent="0.4">
      <c r="E279" s="39"/>
      <c r="F279" s="39"/>
      <c r="G279" s="39"/>
      <c r="H279" s="39"/>
    </row>
    <row r="280" spans="5:8" ht="15" customHeight="1" x14ac:dyDescent="0.4">
      <c r="E280" s="39"/>
      <c r="F280" s="39"/>
      <c r="G280" s="39"/>
      <c r="H280" s="39"/>
    </row>
    <row r="281" spans="5:8" ht="15" customHeight="1" x14ac:dyDescent="0.4">
      <c r="E281" s="39"/>
      <c r="F281" s="39"/>
      <c r="G281" s="39"/>
      <c r="H281" s="39"/>
    </row>
    <row r="282" spans="5:8" ht="15" customHeight="1" x14ac:dyDescent="0.4">
      <c r="E282" s="39"/>
      <c r="F282" s="39"/>
      <c r="G282" s="39"/>
      <c r="H282" s="39"/>
    </row>
    <row r="283" spans="5:8" ht="15" customHeight="1" x14ac:dyDescent="0.4">
      <c r="E283" s="39"/>
      <c r="F283" s="39"/>
      <c r="G283" s="39"/>
      <c r="H283" s="39"/>
    </row>
    <row r="284" spans="5:8" ht="15" customHeight="1" x14ac:dyDescent="0.4">
      <c r="E284" s="39"/>
      <c r="F284" s="39"/>
      <c r="G284" s="39"/>
      <c r="H284" s="39"/>
    </row>
    <row r="285" spans="5:8" ht="15" customHeight="1" x14ac:dyDescent="0.4">
      <c r="E285" s="39"/>
      <c r="F285" s="39"/>
      <c r="G285" s="39"/>
      <c r="H285" s="39"/>
    </row>
    <row r="286" spans="5:8" ht="15" customHeight="1" x14ac:dyDescent="0.4">
      <c r="E286" s="39"/>
      <c r="F286" s="39"/>
      <c r="G286" s="39"/>
      <c r="H286" s="39"/>
    </row>
    <row r="287" spans="5:8" ht="15" customHeight="1" x14ac:dyDescent="0.4">
      <c r="E287" s="39"/>
      <c r="F287" s="39"/>
      <c r="G287" s="39"/>
      <c r="H287" s="39"/>
    </row>
    <row r="288" spans="5:8" ht="15" customHeight="1" x14ac:dyDescent="0.4">
      <c r="E288" s="39"/>
      <c r="F288" s="39"/>
      <c r="G288" s="39"/>
      <c r="H288" s="39"/>
    </row>
    <row r="289" spans="5:8" ht="15" customHeight="1" x14ac:dyDescent="0.4">
      <c r="E289" s="39"/>
      <c r="F289" s="39"/>
      <c r="G289" s="39"/>
      <c r="H289" s="39"/>
    </row>
    <row r="290" spans="5:8" ht="15" customHeight="1" x14ac:dyDescent="0.4">
      <c r="E290" s="39"/>
      <c r="F290" s="39"/>
      <c r="G290" s="39"/>
      <c r="H290" s="39"/>
    </row>
    <row r="291" spans="5:8" ht="15" customHeight="1" x14ac:dyDescent="0.4">
      <c r="E291" s="39"/>
      <c r="F291" s="39"/>
      <c r="G291" s="39"/>
      <c r="H291" s="39"/>
    </row>
    <row r="292" spans="5:8" ht="15" customHeight="1" x14ac:dyDescent="0.4">
      <c r="E292" s="39"/>
      <c r="F292" s="39"/>
      <c r="G292" s="39"/>
      <c r="H292" s="39"/>
    </row>
    <row r="293" spans="5:8" ht="15" customHeight="1" x14ac:dyDescent="0.4">
      <c r="E293" s="39"/>
      <c r="F293" s="39"/>
      <c r="G293" s="39"/>
      <c r="H293" s="39"/>
    </row>
    <row r="294" spans="5:8" ht="15" customHeight="1" x14ac:dyDescent="0.4">
      <c r="E294" s="39"/>
      <c r="F294" s="39"/>
      <c r="G294" s="39"/>
      <c r="H294" s="39"/>
    </row>
    <row r="295" spans="5:8" ht="15" customHeight="1" x14ac:dyDescent="0.4">
      <c r="E295" s="39"/>
      <c r="F295" s="39"/>
      <c r="G295" s="39"/>
      <c r="H295" s="39"/>
    </row>
    <row r="296" spans="5:8" ht="15" customHeight="1" x14ac:dyDescent="0.4">
      <c r="E296" s="39"/>
      <c r="F296" s="39"/>
      <c r="G296" s="39"/>
      <c r="H296" s="39"/>
    </row>
    <row r="297" spans="5:8" ht="15" customHeight="1" x14ac:dyDescent="0.4">
      <c r="E297" s="39"/>
      <c r="F297" s="39"/>
      <c r="G297" s="39"/>
      <c r="H297" s="39"/>
    </row>
    <row r="298" spans="5:8" ht="15" customHeight="1" x14ac:dyDescent="0.4">
      <c r="E298" s="39"/>
      <c r="F298" s="39"/>
      <c r="G298" s="39"/>
      <c r="H298" s="39"/>
    </row>
    <row r="299" spans="5:8" ht="15" customHeight="1" x14ac:dyDescent="0.4">
      <c r="E299" s="39"/>
      <c r="F299" s="39"/>
      <c r="G299" s="39"/>
      <c r="H299" s="39"/>
    </row>
    <row r="300" spans="5:8" ht="15" customHeight="1" x14ac:dyDescent="0.4">
      <c r="E300" s="39"/>
      <c r="F300" s="39"/>
      <c r="G300" s="39"/>
      <c r="H300" s="39"/>
    </row>
    <row r="301" spans="5:8" ht="15" customHeight="1" x14ac:dyDescent="0.4">
      <c r="E301" s="39"/>
      <c r="F301" s="39"/>
      <c r="G301" s="39"/>
      <c r="H301" s="39"/>
    </row>
    <row r="302" spans="5:8" ht="15" customHeight="1" x14ac:dyDescent="0.4">
      <c r="E302" s="39"/>
      <c r="F302" s="39"/>
      <c r="G302" s="39"/>
      <c r="H302" s="39"/>
    </row>
    <row r="303" spans="5:8" ht="15" customHeight="1" x14ac:dyDescent="0.4">
      <c r="E303" s="39"/>
      <c r="F303" s="39"/>
      <c r="G303" s="39"/>
      <c r="H303" s="39"/>
    </row>
    <row r="304" spans="5:8" ht="15" customHeight="1" x14ac:dyDescent="0.4">
      <c r="E304" s="39"/>
      <c r="F304" s="39"/>
      <c r="G304" s="39"/>
      <c r="H304" s="39"/>
    </row>
    <row r="305" spans="5:8" ht="15" customHeight="1" x14ac:dyDescent="0.4">
      <c r="E305" s="39"/>
      <c r="F305" s="39"/>
      <c r="G305" s="39"/>
      <c r="H305" s="39"/>
    </row>
    <row r="306" spans="5:8" ht="15" customHeight="1" x14ac:dyDescent="0.4">
      <c r="E306" s="39"/>
      <c r="F306" s="39"/>
      <c r="G306" s="39"/>
      <c r="H306" s="39"/>
    </row>
    <row r="307" spans="5:8" ht="15" customHeight="1" x14ac:dyDescent="0.4">
      <c r="E307" s="39"/>
      <c r="F307" s="39"/>
      <c r="G307" s="39"/>
      <c r="H307" s="39"/>
    </row>
    <row r="308" spans="5:8" ht="15" customHeight="1" x14ac:dyDescent="0.4">
      <c r="E308" s="39"/>
      <c r="F308" s="39"/>
      <c r="G308" s="39"/>
      <c r="H308" s="39"/>
    </row>
    <row r="309" spans="5:8" ht="15" customHeight="1" x14ac:dyDescent="0.4">
      <c r="E309" s="39"/>
      <c r="F309" s="39"/>
      <c r="G309" s="39"/>
      <c r="H309" s="39"/>
    </row>
    <row r="310" spans="5:8" ht="15" customHeight="1" x14ac:dyDescent="0.4">
      <c r="E310" s="39"/>
      <c r="F310" s="39"/>
      <c r="G310" s="39"/>
      <c r="H310" s="39"/>
    </row>
    <row r="311" spans="5:8" ht="15" customHeight="1" x14ac:dyDescent="0.4">
      <c r="E311" s="39"/>
      <c r="F311" s="39"/>
      <c r="G311" s="39"/>
      <c r="H311" s="39"/>
    </row>
    <row r="312" spans="5:8" ht="15" customHeight="1" x14ac:dyDescent="0.4">
      <c r="E312" s="39"/>
      <c r="F312" s="39"/>
      <c r="G312" s="39"/>
      <c r="H312" s="39"/>
    </row>
    <row r="313" spans="5:8" ht="15" customHeight="1" x14ac:dyDescent="0.4">
      <c r="E313" s="39"/>
      <c r="F313" s="39"/>
      <c r="G313" s="39"/>
      <c r="H313" s="39"/>
    </row>
    <row r="314" spans="5:8" ht="15" customHeight="1" x14ac:dyDescent="0.4">
      <c r="E314" s="39"/>
      <c r="F314" s="39"/>
      <c r="G314" s="39"/>
      <c r="H314" s="39"/>
    </row>
    <row r="315" spans="5:8" ht="15" customHeight="1" x14ac:dyDescent="0.4">
      <c r="E315" s="39"/>
      <c r="F315" s="39"/>
      <c r="G315" s="39"/>
      <c r="H315" s="39"/>
    </row>
    <row r="316" spans="5:8" ht="15" customHeight="1" x14ac:dyDescent="0.4">
      <c r="E316" s="39"/>
      <c r="F316" s="39"/>
      <c r="G316" s="39"/>
      <c r="H316" s="39"/>
    </row>
    <row r="317" spans="5:8" ht="15" customHeight="1" x14ac:dyDescent="0.4">
      <c r="E317" s="39"/>
      <c r="F317" s="39"/>
      <c r="G317" s="39"/>
      <c r="H317" s="39"/>
    </row>
    <row r="318" spans="5:8" ht="15" customHeight="1" x14ac:dyDescent="0.4">
      <c r="E318" s="39"/>
      <c r="F318" s="39"/>
      <c r="G318" s="39"/>
      <c r="H318" s="39"/>
    </row>
    <row r="319" spans="5:8" ht="15" customHeight="1" x14ac:dyDescent="0.4">
      <c r="E319" s="39"/>
      <c r="F319" s="39"/>
      <c r="G319" s="39"/>
      <c r="H319" s="39"/>
    </row>
    <row r="320" spans="5:8" ht="15" customHeight="1" x14ac:dyDescent="0.4">
      <c r="E320" s="39"/>
      <c r="F320" s="39"/>
      <c r="G320" s="39"/>
      <c r="H320" s="39"/>
    </row>
    <row r="321" spans="5:8" ht="15" customHeight="1" x14ac:dyDescent="0.4">
      <c r="E321" s="39"/>
      <c r="F321" s="39"/>
      <c r="G321" s="39"/>
      <c r="H321" s="39"/>
    </row>
    <row r="322" spans="5:8" ht="15" customHeight="1" x14ac:dyDescent="0.4">
      <c r="E322" s="39"/>
      <c r="F322" s="39"/>
      <c r="G322" s="39"/>
      <c r="H322" s="39"/>
    </row>
    <row r="323" spans="5:8" ht="15" customHeight="1" x14ac:dyDescent="0.4">
      <c r="E323" s="39"/>
      <c r="F323" s="39"/>
      <c r="G323" s="39"/>
      <c r="H323" s="39"/>
    </row>
    <row r="324" spans="5:8" ht="15" customHeight="1" x14ac:dyDescent="0.4">
      <c r="E324" s="39"/>
      <c r="F324" s="39"/>
      <c r="G324" s="39"/>
      <c r="H324" s="39"/>
    </row>
    <row r="325" spans="5:8" ht="15" customHeight="1" x14ac:dyDescent="0.4">
      <c r="E325" s="39"/>
      <c r="F325" s="39"/>
      <c r="G325" s="39"/>
      <c r="H325" s="39"/>
    </row>
    <row r="326" spans="5:8" ht="15" customHeight="1" x14ac:dyDescent="0.4">
      <c r="E326" s="39"/>
      <c r="F326" s="39"/>
      <c r="G326" s="39"/>
      <c r="H326" s="39"/>
    </row>
    <row r="327" spans="5:8" ht="15" customHeight="1" x14ac:dyDescent="0.4">
      <c r="E327" s="39"/>
      <c r="F327" s="39"/>
      <c r="G327" s="39"/>
      <c r="H327" s="39"/>
    </row>
    <row r="328" spans="5:8" ht="15" customHeight="1" x14ac:dyDescent="0.4">
      <c r="E328" s="39"/>
      <c r="F328" s="39"/>
      <c r="G328" s="39"/>
      <c r="H328" s="39"/>
    </row>
    <row r="329" spans="5:8" ht="15" customHeight="1" x14ac:dyDescent="0.4">
      <c r="E329" s="39"/>
      <c r="F329" s="39"/>
      <c r="G329" s="39"/>
      <c r="H329" s="39"/>
    </row>
    <row r="330" spans="5:8" ht="15" customHeight="1" x14ac:dyDescent="0.4">
      <c r="E330" s="39"/>
      <c r="F330" s="39"/>
      <c r="G330" s="39"/>
      <c r="H330" s="39"/>
    </row>
    <row r="331" spans="5:8" ht="15" customHeight="1" x14ac:dyDescent="0.4">
      <c r="E331" s="39"/>
      <c r="F331" s="39"/>
      <c r="G331" s="39"/>
      <c r="H331" s="39"/>
    </row>
    <row r="332" spans="5:8" ht="15" customHeight="1" x14ac:dyDescent="0.4">
      <c r="E332" s="39"/>
      <c r="F332" s="39"/>
      <c r="G332" s="39"/>
      <c r="H332" s="39"/>
    </row>
    <row r="333" spans="5:8" ht="15" customHeight="1" x14ac:dyDescent="0.4">
      <c r="E333" s="39"/>
      <c r="F333" s="39"/>
      <c r="G333" s="39"/>
      <c r="H333" s="39"/>
    </row>
    <row r="334" spans="5:8" ht="15" customHeight="1" x14ac:dyDescent="0.4">
      <c r="E334" s="39"/>
      <c r="F334" s="39"/>
      <c r="G334" s="39"/>
      <c r="H334" s="39"/>
    </row>
    <row r="335" spans="5:8" ht="15" customHeight="1" x14ac:dyDescent="0.4">
      <c r="E335" s="39"/>
      <c r="F335" s="39"/>
      <c r="G335" s="39"/>
      <c r="H335" s="39"/>
    </row>
    <row r="336" spans="5:8" ht="15" customHeight="1" x14ac:dyDescent="0.4">
      <c r="E336" s="39"/>
      <c r="F336" s="39"/>
      <c r="G336" s="39"/>
      <c r="H336" s="39"/>
    </row>
    <row r="337" spans="5:8" ht="15" customHeight="1" x14ac:dyDescent="0.4">
      <c r="E337" s="39"/>
      <c r="F337" s="39"/>
      <c r="G337" s="39"/>
      <c r="H337" s="39"/>
    </row>
    <row r="338" spans="5:8" ht="15" customHeight="1" x14ac:dyDescent="0.4">
      <c r="E338" s="39"/>
      <c r="F338" s="39"/>
      <c r="G338" s="39"/>
      <c r="H338" s="39"/>
    </row>
    <row r="339" spans="5:8" ht="15" customHeight="1" x14ac:dyDescent="0.4">
      <c r="E339" s="39"/>
      <c r="F339" s="39"/>
      <c r="G339" s="39"/>
      <c r="H339" s="39"/>
    </row>
    <row r="340" spans="5:8" ht="15" customHeight="1" x14ac:dyDescent="0.4">
      <c r="E340" s="39"/>
      <c r="F340" s="39"/>
      <c r="G340" s="39"/>
      <c r="H340" s="39"/>
    </row>
    <row r="341" spans="5:8" ht="15" customHeight="1" x14ac:dyDescent="0.4">
      <c r="E341" s="39"/>
      <c r="F341" s="39"/>
      <c r="G341" s="39"/>
      <c r="H341" s="39"/>
    </row>
    <row r="342" spans="5:8" ht="15" customHeight="1" x14ac:dyDescent="0.4">
      <c r="E342" s="39"/>
      <c r="F342" s="39"/>
      <c r="G342" s="39"/>
      <c r="H342" s="39"/>
    </row>
    <row r="343" spans="5:8" ht="15" customHeight="1" x14ac:dyDescent="0.4">
      <c r="E343" s="39"/>
      <c r="F343" s="39"/>
      <c r="G343" s="39"/>
      <c r="H343" s="39"/>
    </row>
    <row r="344" spans="5:8" ht="15" customHeight="1" x14ac:dyDescent="0.4">
      <c r="E344" s="39"/>
      <c r="F344" s="39"/>
      <c r="G344" s="39"/>
      <c r="H344" s="39"/>
    </row>
    <row r="345" spans="5:8" ht="15" customHeight="1" x14ac:dyDescent="0.4">
      <c r="E345" s="39"/>
      <c r="F345" s="39"/>
      <c r="G345" s="39"/>
      <c r="H345" s="39"/>
    </row>
    <row r="346" spans="5:8" ht="15" customHeight="1" x14ac:dyDescent="0.4">
      <c r="E346" s="39"/>
      <c r="F346" s="39"/>
      <c r="G346" s="39"/>
      <c r="H346" s="39"/>
    </row>
    <row r="347" spans="5:8" ht="15" customHeight="1" x14ac:dyDescent="0.4">
      <c r="E347" s="39"/>
      <c r="F347" s="39"/>
      <c r="G347" s="39"/>
      <c r="H347" s="39"/>
    </row>
    <row r="348" spans="5:8" ht="15" customHeight="1" x14ac:dyDescent="0.4">
      <c r="E348" s="39"/>
      <c r="F348" s="39"/>
      <c r="G348" s="39"/>
      <c r="H348" s="39"/>
    </row>
    <row r="349" spans="5:8" ht="15" customHeight="1" x14ac:dyDescent="0.4">
      <c r="E349" s="39"/>
      <c r="F349" s="39"/>
      <c r="G349" s="39"/>
      <c r="H349" s="39"/>
    </row>
    <row r="350" spans="5:8" ht="15" customHeight="1" x14ac:dyDescent="0.4">
      <c r="E350" s="39"/>
      <c r="F350" s="39"/>
      <c r="G350" s="39"/>
      <c r="H350" s="39"/>
    </row>
    <row r="351" spans="5:8" ht="15" customHeight="1" x14ac:dyDescent="0.4">
      <c r="E351" s="39"/>
      <c r="F351" s="39"/>
      <c r="G351" s="39"/>
      <c r="H351" s="39"/>
    </row>
    <row r="352" spans="5:8" ht="15" customHeight="1" x14ac:dyDescent="0.4">
      <c r="E352" s="39"/>
      <c r="F352" s="39"/>
      <c r="G352" s="39"/>
      <c r="H352" s="39"/>
    </row>
    <row r="353" spans="5:8" ht="15" customHeight="1" x14ac:dyDescent="0.4">
      <c r="E353" s="39"/>
      <c r="F353" s="39"/>
      <c r="G353" s="39"/>
      <c r="H353" s="39"/>
    </row>
    <row r="354" spans="5:8" ht="15" customHeight="1" x14ac:dyDescent="0.4">
      <c r="E354" s="39"/>
      <c r="F354" s="39"/>
      <c r="G354" s="39"/>
      <c r="H354" s="39"/>
    </row>
    <row r="355" spans="5:8" ht="15" customHeight="1" x14ac:dyDescent="0.4">
      <c r="E355" s="39"/>
      <c r="F355" s="39"/>
      <c r="G355" s="39"/>
      <c r="H355" s="39"/>
    </row>
    <row r="356" spans="5:8" ht="15" customHeight="1" x14ac:dyDescent="0.4">
      <c r="E356" s="39"/>
      <c r="F356" s="39"/>
      <c r="G356" s="39"/>
      <c r="H356" s="39"/>
    </row>
    <row r="357" spans="5:8" ht="15" customHeight="1" x14ac:dyDescent="0.4">
      <c r="E357" s="39"/>
      <c r="F357" s="39"/>
      <c r="G357" s="39"/>
      <c r="H357" s="39"/>
    </row>
    <row r="358" spans="5:8" ht="15" customHeight="1" x14ac:dyDescent="0.4">
      <c r="E358" s="39"/>
      <c r="F358" s="39"/>
      <c r="G358" s="39"/>
      <c r="H358" s="39"/>
    </row>
    <row r="359" spans="5:8" ht="15" customHeight="1" x14ac:dyDescent="0.4">
      <c r="E359" s="39"/>
      <c r="F359" s="39"/>
      <c r="G359" s="39"/>
      <c r="H359" s="39"/>
    </row>
    <row r="360" spans="5:8" ht="15" customHeight="1" x14ac:dyDescent="0.4">
      <c r="E360" s="39"/>
      <c r="F360" s="39"/>
      <c r="G360" s="39"/>
      <c r="H360" s="39"/>
    </row>
    <row r="361" spans="5:8" ht="15" customHeight="1" x14ac:dyDescent="0.4">
      <c r="E361" s="39"/>
      <c r="F361" s="39"/>
      <c r="G361" s="39"/>
      <c r="H361" s="39"/>
    </row>
    <row r="362" spans="5:8" ht="15" customHeight="1" x14ac:dyDescent="0.4">
      <c r="E362" s="39"/>
      <c r="F362" s="39"/>
      <c r="G362" s="39"/>
      <c r="H362" s="39"/>
    </row>
    <row r="363" spans="5:8" ht="15" customHeight="1" x14ac:dyDescent="0.4">
      <c r="E363" s="39"/>
      <c r="F363" s="39"/>
      <c r="G363" s="39"/>
      <c r="H363" s="39"/>
    </row>
    <row r="364" spans="5:8" ht="15" customHeight="1" x14ac:dyDescent="0.4">
      <c r="E364" s="39"/>
      <c r="F364" s="39"/>
      <c r="G364" s="39"/>
      <c r="H364" s="39"/>
    </row>
    <row r="365" spans="5:8" ht="15" customHeight="1" x14ac:dyDescent="0.4">
      <c r="E365" s="39"/>
      <c r="F365" s="39"/>
      <c r="G365" s="39"/>
      <c r="H365" s="39"/>
    </row>
    <row r="366" spans="5:8" ht="15" customHeight="1" x14ac:dyDescent="0.4">
      <c r="E366" s="39"/>
      <c r="F366" s="39"/>
      <c r="G366" s="39"/>
      <c r="H366" s="39"/>
    </row>
    <row r="367" spans="5:8" ht="15" customHeight="1" x14ac:dyDescent="0.4">
      <c r="E367" s="39"/>
      <c r="F367" s="39"/>
      <c r="G367" s="39"/>
      <c r="H367" s="39"/>
    </row>
    <row r="368" spans="5:8" ht="15" customHeight="1" x14ac:dyDescent="0.4">
      <c r="E368" s="39"/>
      <c r="F368" s="39"/>
      <c r="G368" s="39"/>
      <c r="H368" s="39"/>
    </row>
    <row r="369" spans="5:8" ht="15" customHeight="1" x14ac:dyDescent="0.4">
      <c r="E369" s="39"/>
      <c r="F369" s="39"/>
      <c r="G369" s="39"/>
      <c r="H369" s="39"/>
    </row>
    <row r="370" spans="5:8" ht="15" customHeight="1" x14ac:dyDescent="0.4">
      <c r="E370" s="39"/>
      <c r="F370" s="39"/>
      <c r="G370" s="39"/>
      <c r="H370" s="39"/>
    </row>
    <row r="371" spans="5:8" ht="15" customHeight="1" x14ac:dyDescent="0.4">
      <c r="E371" s="39"/>
      <c r="F371" s="39"/>
      <c r="G371" s="39"/>
      <c r="H371" s="39"/>
    </row>
    <row r="372" spans="5:8" ht="15" customHeight="1" x14ac:dyDescent="0.4">
      <c r="E372" s="39"/>
      <c r="F372" s="39"/>
      <c r="G372" s="39"/>
      <c r="H372" s="39"/>
    </row>
    <row r="373" spans="5:8" ht="15" customHeight="1" x14ac:dyDescent="0.4">
      <c r="E373" s="39"/>
      <c r="F373" s="39"/>
      <c r="G373" s="39"/>
      <c r="H373" s="39"/>
    </row>
    <row r="374" spans="5:8" ht="15" customHeight="1" x14ac:dyDescent="0.4">
      <c r="E374" s="39"/>
      <c r="F374" s="39"/>
      <c r="G374" s="39"/>
      <c r="H374" s="39"/>
    </row>
    <row r="375" spans="5:8" ht="15" customHeight="1" x14ac:dyDescent="0.4">
      <c r="E375" s="39"/>
      <c r="F375" s="39"/>
      <c r="G375" s="39"/>
      <c r="H375" s="39"/>
    </row>
    <row r="376" spans="5:8" ht="15" customHeight="1" x14ac:dyDescent="0.4">
      <c r="E376" s="39"/>
      <c r="F376" s="39"/>
      <c r="G376" s="39"/>
      <c r="H376" s="39"/>
    </row>
    <row r="377" spans="5:8" ht="15" customHeight="1" x14ac:dyDescent="0.4">
      <c r="E377" s="39"/>
      <c r="F377" s="39"/>
      <c r="G377" s="39"/>
      <c r="H377" s="39"/>
    </row>
    <row r="378" spans="5:8" ht="15" customHeight="1" x14ac:dyDescent="0.4">
      <c r="E378" s="39"/>
      <c r="F378" s="39"/>
      <c r="G378" s="39"/>
      <c r="H378" s="39"/>
    </row>
    <row r="379" spans="5:8" ht="15" customHeight="1" x14ac:dyDescent="0.4">
      <c r="E379" s="39"/>
      <c r="F379" s="39"/>
      <c r="G379" s="39"/>
      <c r="H379" s="39"/>
    </row>
    <row r="380" spans="5:8" ht="15" customHeight="1" x14ac:dyDescent="0.4">
      <c r="E380" s="39"/>
      <c r="F380" s="39"/>
      <c r="G380" s="39"/>
      <c r="H380" s="39"/>
    </row>
    <row r="381" spans="5:8" ht="15" customHeight="1" x14ac:dyDescent="0.4">
      <c r="E381" s="39"/>
      <c r="F381" s="39"/>
      <c r="G381" s="39"/>
      <c r="H381" s="39"/>
    </row>
    <row r="382" spans="5:8" ht="15" customHeight="1" x14ac:dyDescent="0.4">
      <c r="E382" s="39"/>
      <c r="F382" s="39"/>
      <c r="G382" s="39"/>
      <c r="H382" s="39"/>
    </row>
    <row r="383" spans="5:8" ht="15" customHeight="1" x14ac:dyDescent="0.4">
      <c r="E383" s="39"/>
      <c r="F383" s="39"/>
      <c r="G383" s="39"/>
      <c r="H383" s="39"/>
    </row>
    <row r="384" spans="5:8" ht="15" customHeight="1" x14ac:dyDescent="0.4">
      <c r="E384" s="39"/>
      <c r="F384" s="39"/>
      <c r="G384" s="39"/>
      <c r="H384" s="39"/>
    </row>
    <row r="385" spans="5:8" ht="15" customHeight="1" x14ac:dyDescent="0.4">
      <c r="E385" s="39"/>
      <c r="F385" s="39"/>
      <c r="G385" s="39"/>
      <c r="H385" s="39"/>
    </row>
    <row r="386" spans="5:8" ht="15" customHeight="1" x14ac:dyDescent="0.4">
      <c r="E386" s="39"/>
      <c r="F386" s="39"/>
      <c r="G386" s="39"/>
      <c r="H386" s="39"/>
    </row>
    <row r="387" spans="5:8" ht="15" customHeight="1" x14ac:dyDescent="0.4">
      <c r="E387" s="39"/>
      <c r="F387" s="39"/>
      <c r="G387" s="39"/>
      <c r="H387" s="39"/>
    </row>
    <row r="388" spans="5:8" ht="15" customHeight="1" x14ac:dyDescent="0.4">
      <c r="E388" s="39"/>
      <c r="F388" s="39"/>
      <c r="G388" s="39"/>
      <c r="H388" s="39"/>
    </row>
    <row r="389" spans="5:8" ht="15" customHeight="1" x14ac:dyDescent="0.4">
      <c r="E389" s="39"/>
      <c r="F389" s="39"/>
      <c r="G389" s="39"/>
      <c r="H389" s="39"/>
    </row>
    <row r="390" spans="5:8" ht="15" customHeight="1" x14ac:dyDescent="0.4">
      <c r="E390" s="39"/>
      <c r="F390" s="39"/>
      <c r="G390" s="39"/>
      <c r="H390" s="39"/>
    </row>
    <row r="391" spans="5:8" ht="15" customHeight="1" x14ac:dyDescent="0.4">
      <c r="E391" s="39"/>
      <c r="F391" s="39"/>
      <c r="G391" s="39"/>
      <c r="H391" s="39"/>
    </row>
    <row r="392" spans="5:8" ht="15" customHeight="1" x14ac:dyDescent="0.4">
      <c r="E392" s="39"/>
      <c r="F392" s="39"/>
      <c r="G392" s="39"/>
      <c r="H392" s="39"/>
    </row>
    <row r="393" spans="5:8" ht="15" customHeight="1" x14ac:dyDescent="0.4">
      <c r="E393" s="39"/>
      <c r="F393" s="39"/>
      <c r="G393" s="39"/>
      <c r="H393" s="39"/>
    </row>
    <row r="394" spans="5:8" ht="15" customHeight="1" x14ac:dyDescent="0.4">
      <c r="E394" s="39"/>
      <c r="F394" s="39"/>
      <c r="G394" s="39"/>
      <c r="H394" s="39"/>
    </row>
    <row r="395" spans="5:8" ht="15" customHeight="1" x14ac:dyDescent="0.4">
      <c r="E395" s="39"/>
      <c r="F395" s="39"/>
      <c r="G395" s="39"/>
      <c r="H395" s="39"/>
    </row>
    <row r="396" spans="5:8" ht="15" customHeight="1" x14ac:dyDescent="0.4">
      <c r="E396" s="39"/>
      <c r="F396" s="39"/>
      <c r="G396" s="39"/>
      <c r="H396" s="39"/>
    </row>
    <row r="397" spans="5:8" ht="15" customHeight="1" x14ac:dyDescent="0.4">
      <c r="E397" s="39"/>
      <c r="F397" s="39"/>
      <c r="G397" s="39"/>
      <c r="H397" s="39"/>
    </row>
    <row r="398" spans="5:8" ht="15" customHeight="1" x14ac:dyDescent="0.4">
      <c r="E398" s="39"/>
      <c r="F398" s="39"/>
      <c r="G398" s="39"/>
      <c r="H398" s="39"/>
    </row>
    <row r="399" spans="5:8" ht="15" customHeight="1" x14ac:dyDescent="0.4">
      <c r="E399" s="39"/>
      <c r="F399" s="39"/>
      <c r="G399" s="39"/>
      <c r="H399" s="39"/>
    </row>
    <row r="400" spans="5:8" ht="15" customHeight="1" x14ac:dyDescent="0.4">
      <c r="E400" s="39"/>
      <c r="F400" s="39"/>
      <c r="G400" s="39"/>
      <c r="H400" s="39"/>
    </row>
    <row r="401" spans="5:8" ht="15" customHeight="1" x14ac:dyDescent="0.4">
      <c r="E401" s="39"/>
      <c r="F401" s="39"/>
      <c r="G401" s="39"/>
      <c r="H401" s="39"/>
    </row>
    <row r="402" spans="5:8" ht="15" customHeight="1" x14ac:dyDescent="0.4">
      <c r="E402" s="39"/>
      <c r="F402" s="39"/>
      <c r="G402" s="39"/>
      <c r="H402" s="39"/>
    </row>
    <row r="403" spans="5:8" ht="15" customHeight="1" x14ac:dyDescent="0.4">
      <c r="E403" s="39"/>
      <c r="F403" s="39"/>
      <c r="G403" s="39"/>
      <c r="H403" s="39"/>
    </row>
    <row r="404" spans="5:8" ht="15" customHeight="1" x14ac:dyDescent="0.4">
      <c r="E404" s="39"/>
      <c r="F404" s="39"/>
      <c r="G404" s="39"/>
      <c r="H404" s="39"/>
    </row>
    <row r="405" spans="5:8" ht="15" customHeight="1" x14ac:dyDescent="0.4">
      <c r="E405" s="39"/>
      <c r="F405" s="39"/>
      <c r="G405" s="39"/>
      <c r="H405" s="39"/>
    </row>
    <row r="406" spans="5:8" ht="15" customHeight="1" x14ac:dyDescent="0.4">
      <c r="E406" s="39"/>
      <c r="F406" s="39"/>
      <c r="G406" s="39"/>
      <c r="H406" s="39"/>
    </row>
    <row r="407" spans="5:8" ht="15" customHeight="1" x14ac:dyDescent="0.4">
      <c r="E407" s="39"/>
      <c r="F407" s="39"/>
      <c r="G407" s="39"/>
      <c r="H407" s="39"/>
    </row>
    <row r="408" spans="5:8" ht="15" customHeight="1" x14ac:dyDescent="0.4">
      <c r="E408" s="39"/>
      <c r="F408" s="39"/>
      <c r="G408" s="39"/>
      <c r="H408" s="39"/>
    </row>
    <row r="409" spans="5:8" ht="15" customHeight="1" x14ac:dyDescent="0.4">
      <c r="E409" s="39"/>
      <c r="F409" s="39"/>
      <c r="G409" s="39"/>
      <c r="H409" s="39"/>
    </row>
    <row r="410" spans="5:8" ht="15" customHeight="1" x14ac:dyDescent="0.4">
      <c r="E410" s="39"/>
      <c r="F410" s="39"/>
      <c r="G410" s="39"/>
      <c r="H410" s="39"/>
    </row>
    <row r="411" spans="5:8" ht="15" customHeight="1" x14ac:dyDescent="0.4">
      <c r="E411" s="39"/>
      <c r="F411" s="39"/>
      <c r="G411" s="39"/>
      <c r="H411" s="39"/>
    </row>
    <row r="412" spans="5:8" ht="15" customHeight="1" x14ac:dyDescent="0.4">
      <c r="E412" s="39"/>
      <c r="F412" s="39"/>
      <c r="G412" s="39"/>
      <c r="H412" s="39"/>
    </row>
    <row r="413" spans="5:8" ht="15" customHeight="1" x14ac:dyDescent="0.4">
      <c r="E413" s="39"/>
      <c r="F413" s="39"/>
      <c r="G413" s="39"/>
      <c r="H413" s="39"/>
    </row>
    <row r="414" spans="5:8" ht="15" customHeight="1" x14ac:dyDescent="0.4">
      <c r="E414" s="39"/>
      <c r="F414" s="39"/>
      <c r="G414" s="39"/>
      <c r="H414" s="39"/>
    </row>
    <row r="415" spans="5:8" ht="15" customHeight="1" x14ac:dyDescent="0.4">
      <c r="E415" s="39"/>
      <c r="F415" s="39"/>
      <c r="G415" s="39"/>
      <c r="H415" s="39"/>
    </row>
    <row r="416" spans="5:8" ht="15" customHeight="1" x14ac:dyDescent="0.4">
      <c r="E416" s="39"/>
      <c r="F416" s="39"/>
      <c r="G416" s="39"/>
      <c r="H416" s="39"/>
    </row>
    <row r="417" spans="5:8" ht="15" customHeight="1" x14ac:dyDescent="0.4">
      <c r="E417" s="39"/>
      <c r="F417" s="39"/>
      <c r="G417" s="39"/>
      <c r="H417" s="39"/>
    </row>
    <row r="418" spans="5:8" ht="15" customHeight="1" x14ac:dyDescent="0.4">
      <c r="E418" s="39"/>
      <c r="F418" s="39"/>
      <c r="G418" s="39"/>
      <c r="H418" s="39"/>
    </row>
    <row r="419" spans="5:8" ht="15" customHeight="1" x14ac:dyDescent="0.4">
      <c r="E419" s="39"/>
      <c r="F419" s="39"/>
      <c r="G419" s="39"/>
      <c r="H419" s="39"/>
    </row>
    <row r="420" spans="5:8" ht="15" customHeight="1" x14ac:dyDescent="0.4">
      <c r="E420" s="39"/>
      <c r="F420" s="39"/>
      <c r="G420" s="39"/>
      <c r="H420" s="39"/>
    </row>
    <row r="421" spans="5:8" ht="15" customHeight="1" x14ac:dyDescent="0.4">
      <c r="E421" s="39"/>
      <c r="F421" s="39"/>
      <c r="G421" s="39"/>
      <c r="H421" s="39"/>
    </row>
    <row r="422" spans="5:8" ht="15" customHeight="1" x14ac:dyDescent="0.4">
      <c r="E422" s="39"/>
      <c r="F422" s="39"/>
      <c r="G422" s="39"/>
      <c r="H422" s="39"/>
    </row>
    <row r="423" spans="5:8" ht="15" customHeight="1" x14ac:dyDescent="0.4">
      <c r="E423" s="39"/>
      <c r="F423" s="39"/>
      <c r="G423" s="39"/>
      <c r="H423" s="39"/>
    </row>
    <row r="424" spans="5:8" ht="15" customHeight="1" x14ac:dyDescent="0.4">
      <c r="E424" s="39"/>
      <c r="F424" s="39"/>
      <c r="G424" s="39"/>
      <c r="H424" s="39"/>
    </row>
    <row r="425" spans="5:8" ht="15" customHeight="1" x14ac:dyDescent="0.4">
      <c r="E425" s="39"/>
      <c r="F425" s="39"/>
      <c r="G425" s="39"/>
      <c r="H425" s="39"/>
    </row>
    <row r="426" spans="5:8" ht="15" customHeight="1" x14ac:dyDescent="0.4">
      <c r="E426" s="39"/>
      <c r="F426" s="39"/>
      <c r="G426" s="39"/>
      <c r="H426" s="39"/>
    </row>
    <row r="427" spans="5:8" ht="15" customHeight="1" x14ac:dyDescent="0.4">
      <c r="E427" s="39"/>
      <c r="F427" s="39"/>
      <c r="G427" s="39"/>
      <c r="H427" s="39"/>
    </row>
    <row r="428" spans="5:8" ht="15" customHeight="1" x14ac:dyDescent="0.4">
      <c r="E428" s="39"/>
      <c r="F428" s="39"/>
      <c r="G428" s="39"/>
      <c r="H428" s="39"/>
    </row>
    <row r="429" spans="5:8" ht="15" customHeight="1" x14ac:dyDescent="0.4">
      <c r="E429" s="39"/>
      <c r="F429" s="39"/>
      <c r="G429" s="39"/>
      <c r="H429" s="39"/>
    </row>
    <row r="430" spans="5:8" ht="15" customHeight="1" x14ac:dyDescent="0.4">
      <c r="E430" s="39"/>
      <c r="F430" s="39"/>
      <c r="G430" s="39"/>
      <c r="H430" s="39"/>
    </row>
    <row r="431" spans="5:8" ht="15" customHeight="1" x14ac:dyDescent="0.4">
      <c r="E431" s="39"/>
      <c r="F431" s="39"/>
      <c r="G431" s="39"/>
      <c r="H431" s="39"/>
    </row>
    <row r="432" spans="5:8" ht="15" customHeight="1" x14ac:dyDescent="0.4">
      <c r="E432" s="39"/>
      <c r="F432" s="39"/>
      <c r="G432" s="39"/>
      <c r="H432" s="39"/>
    </row>
    <row r="433" spans="5:8" ht="15" customHeight="1" x14ac:dyDescent="0.4">
      <c r="E433" s="39"/>
      <c r="F433" s="39"/>
      <c r="G433" s="39"/>
      <c r="H433" s="39"/>
    </row>
    <row r="434" spans="5:8" ht="15" customHeight="1" x14ac:dyDescent="0.4">
      <c r="E434" s="39"/>
      <c r="F434" s="39"/>
      <c r="G434" s="39"/>
      <c r="H434" s="39"/>
    </row>
    <row r="435" spans="5:8" ht="15" customHeight="1" x14ac:dyDescent="0.4">
      <c r="E435" s="39"/>
      <c r="F435" s="39"/>
      <c r="G435" s="39"/>
      <c r="H435" s="39"/>
    </row>
    <row r="436" spans="5:8" ht="15" customHeight="1" x14ac:dyDescent="0.4">
      <c r="E436" s="39"/>
      <c r="F436" s="39"/>
      <c r="G436" s="39"/>
      <c r="H436" s="39"/>
    </row>
    <row r="437" spans="5:8" ht="15" customHeight="1" x14ac:dyDescent="0.4">
      <c r="E437" s="39"/>
      <c r="F437" s="39"/>
      <c r="G437" s="39"/>
      <c r="H437" s="39"/>
    </row>
    <row r="438" spans="5:8" ht="15" customHeight="1" x14ac:dyDescent="0.4">
      <c r="E438" s="39"/>
      <c r="F438" s="39"/>
      <c r="G438" s="39"/>
      <c r="H438" s="39"/>
    </row>
    <row r="439" spans="5:8" ht="15" customHeight="1" x14ac:dyDescent="0.4">
      <c r="E439" s="39"/>
      <c r="F439" s="39"/>
      <c r="G439" s="39"/>
      <c r="H439" s="39"/>
    </row>
    <row r="440" spans="5:8" ht="15" customHeight="1" x14ac:dyDescent="0.4">
      <c r="E440" s="39"/>
      <c r="F440" s="39"/>
      <c r="G440" s="39"/>
      <c r="H440" s="39"/>
    </row>
    <row r="441" spans="5:8" ht="15" customHeight="1" x14ac:dyDescent="0.4">
      <c r="E441" s="39"/>
      <c r="F441" s="39"/>
      <c r="G441" s="39"/>
      <c r="H441" s="39"/>
    </row>
    <row r="442" spans="5:8" ht="15" customHeight="1" x14ac:dyDescent="0.4">
      <c r="E442" s="39"/>
      <c r="F442" s="39"/>
      <c r="G442" s="39"/>
      <c r="H442" s="39"/>
    </row>
    <row r="443" spans="5:8" ht="15" customHeight="1" x14ac:dyDescent="0.4">
      <c r="E443" s="39"/>
      <c r="F443" s="39"/>
      <c r="G443" s="39"/>
      <c r="H443" s="39"/>
    </row>
    <row r="444" spans="5:8" ht="15" customHeight="1" x14ac:dyDescent="0.4">
      <c r="E444" s="39"/>
      <c r="F444" s="39"/>
      <c r="G444" s="39"/>
      <c r="H444" s="39"/>
    </row>
    <row r="445" spans="5:8" ht="15" customHeight="1" x14ac:dyDescent="0.4">
      <c r="E445" s="39"/>
      <c r="F445" s="39"/>
      <c r="G445" s="39"/>
      <c r="H445" s="39"/>
    </row>
    <row r="446" spans="5:8" ht="15" customHeight="1" x14ac:dyDescent="0.4">
      <c r="E446" s="39"/>
      <c r="F446" s="39"/>
      <c r="G446" s="39"/>
      <c r="H446" s="39"/>
    </row>
    <row r="447" spans="5:8" ht="15" customHeight="1" x14ac:dyDescent="0.4">
      <c r="E447" s="39"/>
      <c r="F447" s="39"/>
      <c r="G447" s="39"/>
      <c r="H447" s="39"/>
    </row>
    <row r="448" spans="5:8" ht="15" customHeight="1" x14ac:dyDescent="0.4">
      <c r="E448" s="39"/>
      <c r="F448" s="39"/>
      <c r="G448" s="39"/>
      <c r="H448" s="39"/>
    </row>
    <row r="449" spans="5:8" ht="15" customHeight="1" x14ac:dyDescent="0.4">
      <c r="E449" s="39"/>
      <c r="F449" s="39"/>
      <c r="G449" s="39"/>
      <c r="H449" s="39"/>
    </row>
    <row r="450" spans="5:8" ht="15" customHeight="1" x14ac:dyDescent="0.4">
      <c r="E450" s="39"/>
      <c r="F450" s="39"/>
      <c r="G450" s="39"/>
      <c r="H450" s="39"/>
    </row>
    <row r="451" spans="5:8" ht="15" customHeight="1" x14ac:dyDescent="0.4">
      <c r="E451" s="39"/>
      <c r="F451" s="39"/>
      <c r="G451" s="39"/>
      <c r="H451" s="39"/>
    </row>
    <row r="452" spans="5:8" ht="15" customHeight="1" x14ac:dyDescent="0.4">
      <c r="E452" s="39"/>
      <c r="F452" s="39"/>
      <c r="G452" s="39"/>
      <c r="H452" s="39"/>
    </row>
    <row r="453" spans="5:8" ht="15" customHeight="1" x14ac:dyDescent="0.4">
      <c r="E453" s="39"/>
      <c r="F453" s="39"/>
      <c r="G453" s="39"/>
      <c r="H453" s="39"/>
    </row>
    <row r="454" spans="5:8" ht="15" customHeight="1" x14ac:dyDescent="0.4">
      <c r="E454" s="39"/>
      <c r="F454" s="39"/>
      <c r="G454" s="39"/>
      <c r="H454" s="39"/>
    </row>
    <row r="455" spans="5:8" ht="15" customHeight="1" x14ac:dyDescent="0.4">
      <c r="E455" s="39"/>
      <c r="F455" s="39"/>
      <c r="G455" s="39"/>
      <c r="H455" s="39"/>
    </row>
    <row r="456" spans="5:8" ht="15" customHeight="1" x14ac:dyDescent="0.4">
      <c r="E456" s="39"/>
      <c r="F456" s="39"/>
      <c r="G456" s="39"/>
      <c r="H456" s="39"/>
    </row>
    <row r="457" spans="5:8" ht="15" customHeight="1" x14ac:dyDescent="0.4">
      <c r="E457" s="39"/>
      <c r="F457" s="39"/>
      <c r="G457" s="39"/>
      <c r="H457" s="39"/>
    </row>
    <row r="458" spans="5:8" ht="15" customHeight="1" x14ac:dyDescent="0.4">
      <c r="E458" s="39"/>
      <c r="F458" s="39"/>
      <c r="G458" s="39"/>
      <c r="H458" s="39"/>
    </row>
    <row r="459" spans="5:8" ht="15" customHeight="1" x14ac:dyDescent="0.4">
      <c r="E459" s="39"/>
      <c r="F459" s="39"/>
      <c r="G459" s="39"/>
      <c r="H459" s="39"/>
    </row>
    <row r="460" spans="5:8" ht="15" customHeight="1" x14ac:dyDescent="0.4">
      <c r="E460" s="39"/>
      <c r="F460" s="39"/>
      <c r="G460" s="39"/>
      <c r="H460" s="39"/>
    </row>
    <row r="461" spans="5:8" ht="15" customHeight="1" x14ac:dyDescent="0.4">
      <c r="E461" s="39"/>
      <c r="F461" s="39"/>
      <c r="G461" s="39"/>
      <c r="H461" s="39"/>
    </row>
    <row r="462" spans="5:8" ht="15" customHeight="1" x14ac:dyDescent="0.4">
      <c r="E462" s="39"/>
      <c r="F462" s="39"/>
      <c r="G462" s="39"/>
      <c r="H462" s="39"/>
    </row>
    <row r="463" spans="5:8" ht="15" customHeight="1" x14ac:dyDescent="0.4">
      <c r="E463" s="39"/>
      <c r="F463" s="39"/>
      <c r="G463" s="39"/>
      <c r="H463" s="39"/>
    </row>
    <row r="464" spans="5:8" ht="15" customHeight="1" x14ac:dyDescent="0.4">
      <c r="E464" s="39"/>
      <c r="F464" s="39"/>
      <c r="G464" s="39"/>
      <c r="H464" s="39"/>
    </row>
    <row r="465" spans="5:8" ht="15" customHeight="1" x14ac:dyDescent="0.4">
      <c r="E465" s="39"/>
      <c r="F465" s="39"/>
      <c r="G465" s="39"/>
      <c r="H465" s="39"/>
    </row>
    <row r="466" spans="5:8" ht="15" customHeight="1" x14ac:dyDescent="0.4">
      <c r="E466" s="39"/>
      <c r="F466" s="39"/>
      <c r="G466" s="39"/>
      <c r="H466" s="39"/>
    </row>
    <row r="467" spans="5:8" ht="15" customHeight="1" x14ac:dyDescent="0.4">
      <c r="E467" s="39"/>
      <c r="F467" s="39"/>
      <c r="G467" s="39"/>
      <c r="H467" s="39"/>
    </row>
    <row r="468" spans="5:8" ht="15" customHeight="1" x14ac:dyDescent="0.4">
      <c r="E468" s="39"/>
      <c r="F468" s="39"/>
      <c r="G468" s="39"/>
      <c r="H468" s="39"/>
    </row>
    <row r="469" spans="5:8" ht="15" customHeight="1" x14ac:dyDescent="0.4">
      <c r="E469" s="39"/>
      <c r="F469" s="39"/>
      <c r="G469" s="39"/>
      <c r="H469" s="39"/>
    </row>
    <row r="470" spans="5:8" ht="15" customHeight="1" x14ac:dyDescent="0.4">
      <c r="E470" s="39"/>
      <c r="F470" s="39"/>
      <c r="G470" s="39"/>
      <c r="H470" s="39"/>
    </row>
    <row r="471" spans="5:8" ht="15" customHeight="1" x14ac:dyDescent="0.4">
      <c r="E471" s="39"/>
      <c r="F471" s="39"/>
      <c r="G471" s="39"/>
      <c r="H471" s="39"/>
    </row>
    <row r="472" spans="5:8" ht="15" customHeight="1" x14ac:dyDescent="0.4">
      <c r="E472" s="39"/>
      <c r="F472" s="39"/>
      <c r="G472" s="39"/>
      <c r="H472" s="39"/>
    </row>
    <row r="473" spans="5:8" ht="15" customHeight="1" x14ac:dyDescent="0.4">
      <c r="E473" s="39"/>
      <c r="F473" s="39"/>
      <c r="G473" s="39"/>
      <c r="H473" s="39"/>
    </row>
    <row r="474" spans="5:8" ht="15" customHeight="1" x14ac:dyDescent="0.4">
      <c r="E474" s="39"/>
      <c r="F474" s="39"/>
      <c r="G474" s="39"/>
      <c r="H474" s="39"/>
    </row>
    <row r="475" spans="5:8" ht="15" customHeight="1" x14ac:dyDescent="0.4">
      <c r="E475" s="39"/>
      <c r="F475" s="39"/>
      <c r="G475" s="39"/>
      <c r="H475" s="39"/>
    </row>
    <row r="476" spans="5:8" ht="15" customHeight="1" x14ac:dyDescent="0.4">
      <c r="E476" s="39"/>
      <c r="F476" s="39"/>
      <c r="G476" s="39"/>
      <c r="H476" s="39"/>
    </row>
    <row r="477" spans="5:8" ht="15" customHeight="1" x14ac:dyDescent="0.4">
      <c r="E477" s="39"/>
      <c r="F477" s="39"/>
      <c r="G477" s="39"/>
      <c r="H477" s="39"/>
    </row>
    <row r="478" spans="5:8" ht="15" customHeight="1" x14ac:dyDescent="0.4">
      <c r="E478" s="39"/>
      <c r="F478" s="39"/>
      <c r="G478" s="39"/>
      <c r="H478" s="39"/>
    </row>
    <row r="479" spans="5:8" ht="15" customHeight="1" x14ac:dyDescent="0.4">
      <c r="E479" s="39"/>
      <c r="F479" s="39"/>
      <c r="G479" s="39"/>
      <c r="H479" s="39"/>
    </row>
    <row r="480" spans="5:8" ht="15" customHeight="1" x14ac:dyDescent="0.4">
      <c r="E480" s="39"/>
      <c r="F480" s="39"/>
      <c r="G480" s="39"/>
      <c r="H480" s="39"/>
    </row>
    <row r="481" spans="5:8" ht="15" customHeight="1" x14ac:dyDescent="0.4">
      <c r="E481" s="39"/>
      <c r="F481" s="39"/>
      <c r="G481" s="39"/>
      <c r="H481" s="39"/>
    </row>
    <row r="482" spans="5:8" ht="15" customHeight="1" x14ac:dyDescent="0.4">
      <c r="E482" s="39"/>
      <c r="F482" s="39"/>
      <c r="G482" s="39"/>
      <c r="H482" s="39"/>
    </row>
    <row r="483" spans="5:8" ht="15" customHeight="1" x14ac:dyDescent="0.4">
      <c r="E483" s="39"/>
      <c r="F483" s="39"/>
      <c r="G483" s="39"/>
      <c r="H483" s="39"/>
    </row>
    <row r="484" spans="5:8" ht="15" customHeight="1" x14ac:dyDescent="0.4">
      <c r="E484" s="39"/>
      <c r="F484" s="39"/>
      <c r="G484" s="39"/>
      <c r="H484" s="39"/>
    </row>
    <row r="485" spans="5:8" ht="15" customHeight="1" x14ac:dyDescent="0.4">
      <c r="E485" s="39"/>
      <c r="F485" s="39"/>
      <c r="G485" s="39"/>
      <c r="H485" s="39"/>
    </row>
    <row r="486" spans="5:8" ht="15" customHeight="1" x14ac:dyDescent="0.4">
      <c r="E486" s="39"/>
      <c r="F486" s="39"/>
      <c r="G486" s="39"/>
      <c r="H486" s="39"/>
    </row>
    <row r="487" spans="5:8" ht="15" customHeight="1" x14ac:dyDescent="0.4">
      <c r="E487" s="39"/>
      <c r="F487" s="39"/>
      <c r="G487" s="39"/>
      <c r="H487" s="39"/>
    </row>
    <row r="488" spans="5:8" ht="15" customHeight="1" x14ac:dyDescent="0.4">
      <c r="E488" s="39"/>
      <c r="F488" s="39"/>
      <c r="G488" s="39"/>
      <c r="H488" s="39"/>
    </row>
    <row r="489" spans="5:8" ht="15" customHeight="1" x14ac:dyDescent="0.4">
      <c r="E489" s="39"/>
      <c r="F489" s="39"/>
      <c r="G489" s="39"/>
      <c r="H489" s="39"/>
    </row>
    <row r="490" spans="5:8" ht="15" customHeight="1" x14ac:dyDescent="0.4">
      <c r="E490" s="39"/>
      <c r="F490" s="39"/>
      <c r="G490" s="39"/>
      <c r="H490" s="39"/>
    </row>
    <row r="491" spans="5:8" ht="15" customHeight="1" x14ac:dyDescent="0.4">
      <c r="E491" s="39"/>
      <c r="F491" s="39"/>
      <c r="G491" s="39"/>
      <c r="H491" s="39"/>
    </row>
    <row r="492" spans="5:8" ht="15" customHeight="1" x14ac:dyDescent="0.4">
      <c r="E492" s="39"/>
      <c r="F492" s="39"/>
      <c r="G492" s="39"/>
      <c r="H492" s="39"/>
    </row>
    <row r="493" spans="5:8" ht="15" customHeight="1" x14ac:dyDescent="0.4">
      <c r="E493" s="39"/>
      <c r="F493" s="39"/>
      <c r="G493" s="39"/>
      <c r="H493" s="39"/>
    </row>
    <row r="494" spans="5:8" ht="15" customHeight="1" x14ac:dyDescent="0.4">
      <c r="E494" s="39"/>
      <c r="F494" s="39"/>
      <c r="G494" s="39"/>
      <c r="H494" s="39"/>
    </row>
    <row r="495" spans="5:8" ht="15" customHeight="1" x14ac:dyDescent="0.4">
      <c r="E495" s="39"/>
      <c r="F495" s="39"/>
      <c r="G495" s="39"/>
      <c r="H495" s="39"/>
    </row>
    <row r="496" spans="5:8" ht="15" customHeight="1" x14ac:dyDescent="0.4">
      <c r="E496" s="39"/>
      <c r="F496" s="39"/>
      <c r="G496" s="39"/>
      <c r="H496" s="39"/>
    </row>
    <row r="497" spans="5:8" ht="15" customHeight="1" x14ac:dyDescent="0.4">
      <c r="E497" s="39"/>
      <c r="F497" s="39"/>
      <c r="G497" s="39"/>
      <c r="H497" s="39"/>
    </row>
    <row r="498" spans="5:8" ht="15" customHeight="1" x14ac:dyDescent="0.4">
      <c r="E498" s="39"/>
      <c r="F498" s="39"/>
      <c r="G498" s="39"/>
      <c r="H498" s="39"/>
    </row>
    <row r="499" spans="5:8" ht="15" customHeight="1" x14ac:dyDescent="0.4">
      <c r="E499" s="39"/>
      <c r="F499" s="39"/>
      <c r="G499" s="39"/>
      <c r="H499" s="39"/>
    </row>
    <row r="500" spans="5:8" ht="15" customHeight="1" x14ac:dyDescent="0.4">
      <c r="E500" s="39"/>
      <c r="F500" s="39"/>
      <c r="G500" s="39"/>
      <c r="H500" s="39"/>
    </row>
    <row r="501" spans="5:8" ht="15" customHeight="1" x14ac:dyDescent="0.4">
      <c r="E501" s="39"/>
      <c r="F501" s="39"/>
      <c r="G501" s="39"/>
      <c r="H501" s="39"/>
    </row>
    <row r="502" spans="5:8" ht="15" customHeight="1" x14ac:dyDescent="0.4">
      <c r="E502" s="39"/>
      <c r="F502" s="39"/>
      <c r="G502" s="39"/>
      <c r="H502" s="39"/>
    </row>
    <row r="503" spans="5:8" ht="15" customHeight="1" x14ac:dyDescent="0.4">
      <c r="E503" s="39"/>
      <c r="F503" s="39"/>
      <c r="G503" s="39"/>
      <c r="H503" s="39"/>
    </row>
    <row r="504" spans="5:8" ht="15" customHeight="1" x14ac:dyDescent="0.4">
      <c r="E504" s="39"/>
      <c r="F504" s="39"/>
      <c r="G504" s="39"/>
      <c r="H504" s="39"/>
    </row>
    <row r="505" spans="5:8" ht="15" customHeight="1" x14ac:dyDescent="0.4">
      <c r="E505" s="39"/>
      <c r="F505" s="39"/>
      <c r="G505" s="39"/>
      <c r="H505" s="39"/>
    </row>
    <row r="506" spans="5:8" ht="15" customHeight="1" x14ac:dyDescent="0.4">
      <c r="E506" s="39"/>
      <c r="F506" s="39"/>
      <c r="G506" s="39"/>
      <c r="H506" s="39"/>
    </row>
    <row r="507" spans="5:8" ht="15" customHeight="1" x14ac:dyDescent="0.4">
      <c r="E507" s="39"/>
      <c r="F507" s="39"/>
      <c r="G507" s="39"/>
      <c r="H507" s="39"/>
    </row>
    <row r="508" spans="5:8" ht="15" customHeight="1" x14ac:dyDescent="0.4">
      <c r="E508" s="39"/>
      <c r="F508" s="39"/>
      <c r="G508" s="39"/>
      <c r="H508" s="39"/>
    </row>
    <row r="509" spans="5:8" ht="15" customHeight="1" x14ac:dyDescent="0.4">
      <c r="E509" s="39"/>
      <c r="F509" s="39"/>
      <c r="G509" s="39"/>
      <c r="H509" s="39"/>
    </row>
    <row r="510" spans="5:8" ht="15" customHeight="1" x14ac:dyDescent="0.4">
      <c r="E510" s="39"/>
      <c r="F510" s="39"/>
      <c r="G510" s="39"/>
      <c r="H510" s="39"/>
    </row>
    <row r="511" spans="5:8" ht="15" customHeight="1" x14ac:dyDescent="0.4">
      <c r="E511" s="39"/>
      <c r="F511" s="39"/>
      <c r="G511" s="39"/>
      <c r="H511" s="39"/>
    </row>
    <row r="512" spans="5:8" ht="15" customHeight="1" x14ac:dyDescent="0.4">
      <c r="E512" s="39"/>
      <c r="F512" s="39"/>
      <c r="G512" s="39"/>
      <c r="H512" s="39"/>
    </row>
    <row r="513" spans="5:8" ht="15" customHeight="1" x14ac:dyDescent="0.4">
      <c r="E513" s="39"/>
      <c r="F513" s="39"/>
      <c r="G513" s="39"/>
      <c r="H513" s="39"/>
    </row>
    <row r="514" spans="5:8" ht="15" customHeight="1" x14ac:dyDescent="0.4">
      <c r="E514" s="39"/>
      <c r="F514" s="39"/>
      <c r="G514" s="39"/>
      <c r="H514" s="39"/>
    </row>
    <row r="515" spans="5:8" ht="15" customHeight="1" x14ac:dyDescent="0.4">
      <c r="E515" s="39"/>
      <c r="F515" s="39"/>
      <c r="G515" s="39"/>
      <c r="H515" s="39"/>
    </row>
    <row r="516" spans="5:8" ht="15" customHeight="1" x14ac:dyDescent="0.4">
      <c r="E516" s="39"/>
      <c r="F516" s="39"/>
      <c r="G516" s="39"/>
      <c r="H516" s="39"/>
    </row>
    <row r="517" spans="5:8" ht="15" customHeight="1" x14ac:dyDescent="0.4">
      <c r="E517" s="39"/>
      <c r="F517" s="39"/>
      <c r="G517" s="39"/>
      <c r="H517" s="39"/>
    </row>
    <row r="518" spans="5:8" ht="15" customHeight="1" x14ac:dyDescent="0.4">
      <c r="E518" s="39"/>
      <c r="F518" s="39"/>
      <c r="G518" s="39"/>
      <c r="H518" s="39"/>
    </row>
    <row r="519" spans="5:8" ht="15" customHeight="1" x14ac:dyDescent="0.4">
      <c r="E519" s="39"/>
      <c r="F519" s="39"/>
      <c r="G519" s="39"/>
      <c r="H519" s="39"/>
    </row>
    <row r="520" spans="5:8" ht="15" customHeight="1" x14ac:dyDescent="0.4">
      <c r="E520" s="39"/>
      <c r="F520" s="39"/>
      <c r="G520" s="39"/>
      <c r="H520" s="39"/>
    </row>
    <row r="521" spans="5:8" ht="15" customHeight="1" x14ac:dyDescent="0.4">
      <c r="E521" s="39"/>
      <c r="F521" s="39"/>
      <c r="G521" s="39"/>
      <c r="H521" s="39"/>
    </row>
    <row r="522" spans="5:8" ht="15" customHeight="1" x14ac:dyDescent="0.4">
      <c r="E522" s="39"/>
      <c r="F522" s="39"/>
      <c r="G522" s="39"/>
      <c r="H522" s="39"/>
    </row>
    <row r="523" spans="5:8" ht="15" customHeight="1" x14ac:dyDescent="0.4">
      <c r="E523" s="39"/>
      <c r="F523" s="39"/>
      <c r="G523" s="39"/>
      <c r="H523" s="39"/>
    </row>
    <row r="524" spans="5:8" ht="15" customHeight="1" x14ac:dyDescent="0.4">
      <c r="E524" s="39"/>
      <c r="F524" s="39"/>
      <c r="G524" s="39"/>
      <c r="H524" s="39"/>
    </row>
    <row r="525" spans="5:8" ht="15" customHeight="1" x14ac:dyDescent="0.4">
      <c r="E525" s="39"/>
      <c r="F525" s="39"/>
      <c r="G525" s="39"/>
      <c r="H525" s="39"/>
    </row>
    <row r="526" spans="5:8" ht="15" customHeight="1" x14ac:dyDescent="0.4">
      <c r="E526" s="39"/>
      <c r="F526" s="39"/>
      <c r="G526" s="39"/>
      <c r="H526" s="39"/>
    </row>
    <row r="527" spans="5:8" ht="15" customHeight="1" x14ac:dyDescent="0.4">
      <c r="E527" s="39"/>
      <c r="F527" s="39"/>
      <c r="G527" s="39"/>
      <c r="H527" s="39"/>
    </row>
    <row r="528" spans="5:8" ht="15" customHeight="1" x14ac:dyDescent="0.4">
      <c r="E528" s="39"/>
      <c r="F528" s="39"/>
      <c r="G528" s="39"/>
      <c r="H528" s="39"/>
    </row>
    <row r="529" spans="5:8" ht="15" customHeight="1" x14ac:dyDescent="0.4">
      <c r="E529" s="39"/>
      <c r="F529" s="39"/>
      <c r="G529" s="39"/>
      <c r="H529" s="39"/>
    </row>
    <row r="530" spans="5:8" ht="15" customHeight="1" x14ac:dyDescent="0.4">
      <c r="E530" s="39"/>
      <c r="F530" s="39"/>
      <c r="G530" s="39"/>
      <c r="H530" s="39"/>
    </row>
    <row r="531" spans="5:8" ht="15" customHeight="1" x14ac:dyDescent="0.4">
      <c r="E531" s="39"/>
      <c r="F531" s="39"/>
      <c r="G531" s="39"/>
      <c r="H531" s="39"/>
    </row>
    <row r="532" spans="5:8" ht="15" customHeight="1" x14ac:dyDescent="0.4">
      <c r="E532" s="39"/>
      <c r="F532" s="39"/>
      <c r="G532" s="39"/>
      <c r="H532" s="39"/>
    </row>
    <row r="533" spans="5:8" ht="15" customHeight="1" x14ac:dyDescent="0.4">
      <c r="E533" s="39"/>
      <c r="F533" s="39"/>
      <c r="G533" s="39"/>
      <c r="H533" s="39"/>
    </row>
    <row r="534" spans="5:8" ht="15" customHeight="1" x14ac:dyDescent="0.4">
      <c r="E534" s="39"/>
      <c r="F534" s="39"/>
      <c r="G534" s="39"/>
      <c r="H534" s="39"/>
    </row>
    <row r="535" spans="5:8" ht="15" customHeight="1" x14ac:dyDescent="0.4">
      <c r="E535" s="39"/>
      <c r="F535" s="39"/>
      <c r="G535" s="39"/>
      <c r="H535" s="39"/>
    </row>
    <row r="536" spans="5:8" ht="15" customHeight="1" x14ac:dyDescent="0.4">
      <c r="E536" s="39"/>
      <c r="F536" s="39"/>
      <c r="G536" s="39"/>
      <c r="H536" s="39"/>
    </row>
    <row r="537" spans="5:8" ht="15" customHeight="1" x14ac:dyDescent="0.4">
      <c r="E537" s="39"/>
      <c r="F537" s="39"/>
      <c r="G537" s="39"/>
      <c r="H537" s="39"/>
    </row>
    <row r="538" spans="5:8" ht="15" customHeight="1" x14ac:dyDescent="0.4">
      <c r="E538" s="39"/>
      <c r="F538" s="39"/>
      <c r="G538" s="39"/>
      <c r="H538" s="39"/>
    </row>
    <row r="539" spans="5:8" ht="15" customHeight="1" x14ac:dyDescent="0.4">
      <c r="E539" s="39"/>
      <c r="F539" s="39"/>
      <c r="G539" s="39"/>
      <c r="H539" s="39"/>
    </row>
    <row r="540" spans="5:8" ht="15" customHeight="1" x14ac:dyDescent="0.4">
      <c r="E540" s="39"/>
      <c r="F540" s="39"/>
      <c r="G540" s="39"/>
      <c r="H540" s="39"/>
    </row>
    <row r="541" spans="5:8" ht="15" customHeight="1" x14ac:dyDescent="0.4">
      <c r="E541" s="39"/>
      <c r="F541" s="39"/>
      <c r="G541" s="39"/>
      <c r="H541" s="39"/>
    </row>
    <row r="542" spans="5:8" ht="15" customHeight="1" x14ac:dyDescent="0.4">
      <c r="E542" s="39"/>
      <c r="F542" s="39"/>
      <c r="G542" s="39"/>
      <c r="H542" s="39"/>
    </row>
    <row r="543" spans="5:8" ht="15" customHeight="1" x14ac:dyDescent="0.4">
      <c r="E543" s="39"/>
      <c r="F543" s="39"/>
      <c r="G543" s="39"/>
      <c r="H543" s="39"/>
    </row>
    <row r="544" spans="5:8" ht="15" customHeight="1" x14ac:dyDescent="0.4">
      <c r="E544" s="39"/>
      <c r="F544" s="39"/>
      <c r="G544" s="39"/>
      <c r="H544" s="39"/>
    </row>
    <row r="545" spans="5:8" ht="15" customHeight="1" x14ac:dyDescent="0.4">
      <c r="E545" s="39"/>
      <c r="F545" s="39"/>
      <c r="G545" s="39"/>
      <c r="H545" s="39"/>
    </row>
    <row r="546" spans="5:8" ht="15" customHeight="1" x14ac:dyDescent="0.4">
      <c r="E546" s="39"/>
      <c r="F546" s="39"/>
      <c r="G546" s="39"/>
      <c r="H546" s="39"/>
    </row>
    <row r="547" spans="5:8" ht="15" customHeight="1" x14ac:dyDescent="0.4">
      <c r="E547" s="39"/>
      <c r="F547" s="39"/>
      <c r="G547" s="39"/>
      <c r="H547" s="39"/>
    </row>
    <row r="548" spans="5:8" ht="15" customHeight="1" x14ac:dyDescent="0.4">
      <c r="E548" s="39"/>
      <c r="F548" s="39"/>
      <c r="G548" s="39"/>
      <c r="H548" s="39"/>
    </row>
    <row r="549" spans="5:8" ht="15" customHeight="1" x14ac:dyDescent="0.4">
      <c r="E549" s="39"/>
      <c r="F549" s="39"/>
      <c r="G549" s="39"/>
      <c r="H549" s="39"/>
    </row>
    <row r="550" spans="5:8" ht="15" customHeight="1" x14ac:dyDescent="0.4">
      <c r="E550" s="39"/>
      <c r="F550" s="39"/>
      <c r="G550" s="39"/>
      <c r="H550" s="39"/>
    </row>
    <row r="551" spans="5:8" ht="15" customHeight="1" x14ac:dyDescent="0.4">
      <c r="E551" s="39"/>
      <c r="F551" s="39"/>
      <c r="G551" s="39"/>
      <c r="H551" s="39"/>
    </row>
    <row r="552" spans="5:8" ht="15" customHeight="1" x14ac:dyDescent="0.4">
      <c r="E552" s="39"/>
      <c r="F552" s="39"/>
      <c r="G552" s="39"/>
      <c r="H552" s="39"/>
    </row>
    <row r="553" spans="5:8" ht="15" customHeight="1" x14ac:dyDescent="0.4">
      <c r="E553" s="39"/>
      <c r="F553" s="39"/>
      <c r="G553" s="39"/>
      <c r="H553" s="39"/>
    </row>
    <row r="554" spans="5:8" ht="15" customHeight="1" x14ac:dyDescent="0.4">
      <c r="E554" s="39"/>
      <c r="F554" s="39"/>
      <c r="G554" s="39"/>
      <c r="H554" s="39"/>
    </row>
    <row r="555" spans="5:8" ht="15" customHeight="1" x14ac:dyDescent="0.4">
      <c r="E555" s="39"/>
      <c r="F555" s="39"/>
      <c r="G555" s="39"/>
      <c r="H555" s="39"/>
    </row>
    <row r="556" spans="5:8" ht="15" customHeight="1" x14ac:dyDescent="0.4">
      <c r="E556" s="39"/>
      <c r="F556" s="39"/>
      <c r="G556" s="39"/>
      <c r="H556" s="39"/>
    </row>
    <row r="557" spans="5:8" ht="15" customHeight="1" x14ac:dyDescent="0.4">
      <c r="E557" s="39"/>
      <c r="F557" s="39"/>
      <c r="G557" s="39"/>
      <c r="H557" s="39"/>
    </row>
    <row r="558" spans="5:8" ht="15" customHeight="1" x14ac:dyDescent="0.4">
      <c r="E558" s="39"/>
      <c r="F558" s="39"/>
      <c r="G558" s="39"/>
      <c r="H558" s="39"/>
    </row>
    <row r="559" spans="5:8" ht="15" customHeight="1" x14ac:dyDescent="0.4">
      <c r="E559" s="39"/>
      <c r="F559" s="39"/>
      <c r="G559" s="39"/>
      <c r="H559" s="39"/>
    </row>
    <row r="560" spans="5:8" ht="15" customHeight="1" x14ac:dyDescent="0.4">
      <c r="E560" s="39"/>
      <c r="F560" s="39"/>
      <c r="G560" s="39"/>
      <c r="H560" s="39"/>
    </row>
    <row r="561" spans="5:8" ht="15" customHeight="1" x14ac:dyDescent="0.4">
      <c r="E561" s="39"/>
      <c r="F561" s="39"/>
      <c r="G561" s="39"/>
      <c r="H561" s="39"/>
    </row>
    <row r="562" spans="5:8" ht="15" customHeight="1" x14ac:dyDescent="0.4">
      <c r="E562" s="39"/>
      <c r="F562" s="39"/>
      <c r="G562" s="39"/>
      <c r="H562" s="39"/>
    </row>
    <row r="563" spans="5:8" ht="15" customHeight="1" x14ac:dyDescent="0.4">
      <c r="E563" s="39"/>
      <c r="F563" s="39"/>
      <c r="G563" s="39"/>
      <c r="H563" s="39"/>
    </row>
    <row r="564" spans="5:8" ht="15" customHeight="1" x14ac:dyDescent="0.4">
      <c r="E564" s="39"/>
      <c r="F564" s="39"/>
      <c r="G564" s="39"/>
      <c r="H564" s="39"/>
    </row>
    <row r="565" spans="5:8" ht="15" customHeight="1" x14ac:dyDescent="0.4">
      <c r="E565" s="39"/>
      <c r="F565" s="39"/>
      <c r="G565" s="39"/>
      <c r="H565" s="39"/>
    </row>
    <row r="566" spans="5:8" ht="15" customHeight="1" x14ac:dyDescent="0.4">
      <c r="E566" s="39"/>
      <c r="F566" s="39"/>
      <c r="G566" s="39"/>
      <c r="H566" s="39"/>
    </row>
    <row r="567" spans="5:8" ht="15" customHeight="1" x14ac:dyDescent="0.4">
      <c r="E567" s="39"/>
      <c r="F567" s="39"/>
      <c r="G567" s="39"/>
      <c r="H567" s="39"/>
    </row>
    <row r="568" spans="5:8" ht="15" customHeight="1" x14ac:dyDescent="0.4">
      <c r="E568" s="39"/>
      <c r="F568" s="39"/>
      <c r="G568" s="39"/>
      <c r="H568" s="39"/>
    </row>
    <row r="569" spans="5:8" ht="15" customHeight="1" x14ac:dyDescent="0.4">
      <c r="E569" s="39"/>
      <c r="F569" s="39"/>
      <c r="G569" s="39"/>
      <c r="H569" s="39"/>
    </row>
    <row r="570" spans="5:8" ht="15" customHeight="1" x14ac:dyDescent="0.4">
      <c r="E570" s="39"/>
      <c r="F570" s="39"/>
      <c r="G570" s="39"/>
      <c r="H570" s="39"/>
    </row>
    <row r="571" spans="5:8" ht="15" customHeight="1" x14ac:dyDescent="0.4">
      <c r="E571" s="39"/>
      <c r="F571" s="39"/>
      <c r="G571" s="39"/>
      <c r="H571" s="39"/>
    </row>
    <row r="572" spans="5:8" ht="15" customHeight="1" x14ac:dyDescent="0.4">
      <c r="E572" s="39"/>
      <c r="F572" s="39"/>
      <c r="G572" s="39"/>
      <c r="H572" s="39"/>
    </row>
    <row r="573" spans="5:8" ht="15" customHeight="1" x14ac:dyDescent="0.4">
      <c r="E573" s="39"/>
      <c r="F573" s="39"/>
      <c r="G573" s="39"/>
      <c r="H573" s="39"/>
    </row>
    <row r="574" spans="5:8" ht="15" customHeight="1" x14ac:dyDescent="0.4">
      <c r="E574" s="39"/>
      <c r="F574" s="39"/>
      <c r="G574" s="39"/>
      <c r="H574" s="39"/>
    </row>
    <row r="575" spans="5:8" ht="15" customHeight="1" x14ac:dyDescent="0.4">
      <c r="E575" s="39"/>
      <c r="F575" s="39"/>
      <c r="G575" s="39"/>
      <c r="H575" s="39"/>
    </row>
    <row r="576" spans="5:8" ht="15" customHeight="1" x14ac:dyDescent="0.4">
      <c r="E576" s="39"/>
      <c r="F576" s="39"/>
      <c r="G576" s="39"/>
      <c r="H576" s="39"/>
    </row>
    <row r="577" spans="5:8" ht="15" customHeight="1" x14ac:dyDescent="0.4">
      <c r="E577" s="39"/>
      <c r="F577" s="39"/>
      <c r="G577" s="39"/>
      <c r="H577" s="39"/>
    </row>
    <row r="578" spans="5:8" ht="15" customHeight="1" x14ac:dyDescent="0.4">
      <c r="E578" s="39"/>
      <c r="F578" s="39"/>
      <c r="G578" s="39"/>
      <c r="H578" s="39"/>
    </row>
    <row r="579" spans="5:8" ht="15" customHeight="1" x14ac:dyDescent="0.4">
      <c r="E579" s="39"/>
      <c r="F579" s="39"/>
      <c r="G579" s="39"/>
      <c r="H579" s="39"/>
    </row>
    <row r="580" spans="5:8" ht="15" customHeight="1" x14ac:dyDescent="0.4">
      <c r="E580" s="39"/>
      <c r="F580" s="39"/>
      <c r="G580" s="39"/>
      <c r="H580" s="39"/>
    </row>
    <row r="581" spans="5:8" ht="15" customHeight="1" x14ac:dyDescent="0.4">
      <c r="E581" s="39"/>
      <c r="F581" s="39"/>
      <c r="G581" s="39"/>
      <c r="H581" s="39"/>
    </row>
    <row r="582" spans="5:8" ht="15" customHeight="1" x14ac:dyDescent="0.4">
      <c r="E582" s="39"/>
      <c r="F582" s="39"/>
      <c r="G582" s="39"/>
      <c r="H582" s="39"/>
    </row>
    <row r="583" spans="5:8" ht="15" customHeight="1" x14ac:dyDescent="0.4">
      <c r="E583" s="39"/>
      <c r="F583" s="39"/>
      <c r="G583" s="39"/>
      <c r="H583" s="39"/>
    </row>
    <row r="584" spans="5:8" ht="15" customHeight="1" x14ac:dyDescent="0.4">
      <c r="E584" s="39"/>
      <c r="F584" s="39"/>
      <c r="G584" s="39"/>
      <c r="H584" s="39"/>
    </row>
    <row r="585" spans="5:8" ht="15" customHeight="1" x14ac:dyDescent="0.4">
      <c r="E585" s="39"/>
      <c r="F585" s="39"/>
      <c r="G585" s="39"/>
      <c r="H585" s="39"/>
    </row>
    <row r="586" spans="5:8" ht="15" customHeight="1" x14ac:dyDescent="0.4">
      <c r="E586" s="39"/>
      <c r="F586" s="39"/>
      <c r="G586" s="39"/>
      <c r="H586" s="39"/>
    </row>
    <row r="587" spans="5:8" ht="15" customHeight="1" x14ac:dyDescent="0.4">
      <c r="E587" s="39"/>
      <c r="F587" s="39"/>
      <c r="G587" s="39"/>
      <c r="H587" s="39"/>
    </row>
    <row r="588" spans="5:8" ht="15" customHeight="1" x14ac:dyDescent="0.4">
      <c r="E588" s="39"/>
      <c r="F588" s="39"/>
      <c r="G588" s="39"/>
      <c r="H588" s="39"/>
    </row>
    <row r="589" spans="5:8" ht="15" customHeight="1" x14ac:dyDescent="0.4">
      <c r="E589" s="39"/>
      <c r="F589" s="39"/>
      <c r="G589" s="39"/>
      <c r="H589" s="39"/>
    </row>
    <row r="590" spans="5:8" ht="15" customHeight="1" x14ac:dyDescent="0.4">
      <c r="E590" s="39"/>
      <c r="F590" s="39"/>
      <c r="G590" s="39"/>
      <c r="H590" s="39"/>
    </row>
    <row r="591" spans="5:8" ht="15" customHeight="1" x14ac:dyDescent="0.4">
      <c r="E591" s="39"/>
      <c r="F591" s="39"/>
      <c r="G591" s="39"/>
      <c r="H591" s="39"/>
    </row>
    <row r="592" spans="5:8" ht="15" customHeight="1" x14ac:dyDescent="0.4">
      <c r="E592" s="39"/>
      <c r="F592" s="39"/>
      <c r="G592" s="39"/>
      <c r="H592" s="39"/>
    </row>
    <row r="593" spans="5:8" ht="15" customHeight="1" x14ac:dyDescent="0.4">
      <c r="E593" s="39"/>
      <c r="F593" s="39"/>
      <c r="G593" s="39"/>
      <c r="H593" s="39"/>
    </row>
    <row r="594" spans="5:8" ht="15" customHeight="1" x14ac:dyDescent="0.4">
      <c r="E594" s="39"/>
      <c r="F594" s="39"/>
      <c r="G594" s="39"/>
      <c r="H594" s="39"/>
    </row>
    <row r="595" spans="5:8" ht="15" customHeight="1" x14ac:dyDescent="0.4">
      <c r="E595" s="39"/>
      <c r="F595" s="39"/>
      <c r="G595" s="39"/>
      <c r="H595" s="39"/>
    </row>
    <row r="596" spans="5:8" ht="15" customHeight="1" x14ac:dyDescent="0.4">
      <c r="E596" s="39"/>
      <c r="F596" s="39"/>
      <c r="G596" s="39"/>
      <c r="H596" s="39"/>
    </row>
    <row r="597" spans="5:8" ht="15" customHeight="1" x14ac:dyDescent="0.4">
      <c r="E597" s="39"/>
      <c r="F597" s="39"/>
      <c r="G597" s="39"/>
      <c r="H597" s="39"/>
    </row>
  </sheetData>
  <autoFilter ref="A2:AA2"/>
  <sortState ref="A3:AA152">
    <sortCondition ref="B4"/>
  </sortState>
  <mergeCells count="2">
    <mergeCell ref="A1:B1"/>
    <mergeCell ref="R1:AA1"/>
  </mergeCells>
  <printOptions horizontalCentered="1" gridLines="1" gridLinesSet="0"/>
  <pageMargins left="0.25" right="0.25" top="0.75" bottom="1" header="0" footer="0"/>
  <pageSetup paperSize="5" scale="70" orientation="landscape" horizontalDpi="4294967292" verticalDpi="300" r:id="rId1"/>
  <headerFooter alignWithMargins="0">
    <oddHeader>&amp;C&amp;"Arial,Bold"SCHOOL DISTRICT LEVIES
2014 PAYABLE 2015</oddHeader>
    <oddFooter xml:space="preserve">&amp;L* Denotes not applicable to entire school district valuations or includes additional valuations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outlinePr summaryBelow="0" summaryRight="0"/>
    <pageSetUpPr autoPageBreaks="0"/>
  </sheetPr>
  <dimension ref="A2:N157"/>
  <sheetViews>
    <sheetView zoomScaleNormal="100" workbookViewId="0">
      <pane xSplit="2" topLeftCell="C1" activePane="topRight" state="frozen"/>
      <selection activeCell="N4" sqref="N4"/>
      <selection pane="topRight" activeCell="N4" sqref="N4"/>
    </sheetView>
  </sheetViews>
  <sheetFormatPr defaultColWidth="6.85546875" defaultRowHeight="12.75" customHeight="1" x14ac:dyDescent="0.2"/>
  <cols>
    <col min="1" max="1" width="17.28515625" style="79" customWidth="1"/>
    <col min="2" max="2" width="35.5703125" style="69" bestFit="1" customWidth="1"/>
    <col min="3" max="3" width="17.5703125" style="94" customWidth="1"/>
    <col min="4" max="4" width="20.28515625" style="94" bestFit="1" customWidth="1"/>
    <col min="5" max="5" width="17.7109375" style="94" bestFit="1" customWidth="1"/>
    <col min="6" max="6" width="12.28515625" style="94" bestFit="1" customWidth="1"/>
    <col min="7" max="7" width="11.140625" style="94" bestFit="1" customWidth="1"/>
    <col min="8" max="8" width="12" style="94" customWidth="1"/>
    <col min="9" max="9" width="18.7109375" style="94" customWidth="1"/>
    <col min="10" max="10" width="20.5703125" style="87" customWidth="1"/>
    <col min="11" max="11" width="18.28515625" style="86" customWidth="1"/>
    <col min="12" max="12" width="23.85546875" style="79" customWidth="1"/>
    <col min="13" max="13" width="16.28515625" style="79" customWidth="1"/>
    <col min="14" max="16384" width="6.85546875" style="69"/>
  </cols>
  <sheetData>
    <row r="2" spans="1:14" ht="15.75" customHeight="1" x14ac:dyDescent="0.2">
      <c r="A2" s="79" t="s">
        <v>334</v>
      </c>
      <c r="B2" s="70" t="s">
        <v>335</v>
      </c>
      <c r="C2" s="93" t="s">
        <v>354</v>
      </c>
    </row>
    <row r="3" spans="1:14" ht="12.75" customHeight="1" x14ac:dyDescent="0.2">
      <c r="B3" s="70"/>
    </row>
    <row r="4" spans="1:14" ht="27" customHeight="1" x14ac:dyDescent="0.2">
      <c r="A4" s="80" t="s">
        <v>336</v>
      </c>
      <c r="B4" s="77" t="s">
        <v>337</v>
      </c>
      <c r="C4" s="80" t="s">
        <v>338</v>
      </c>
      <c r="D4" s="80" t="s">
        <v>339</v>
      </c>
      <c r="E4" s="80" t="s">
        <v>340</v>
      </c>
      <c r="F4" s="80" t="s">
        <v>341</v>
      </c>
      <c r="G4" s="80" t="s">
        <v>342</v>
      </c>
      <c r="H4" s="80" t="s">
        <v>343</v>
      </c>
      <c r="I4" s="80" t="s">
        <v>344</v>
      </c>
      <c r="J4" s="88" t="s">
        <v>361</v>
      </c>
      <c r="L4" s="203"/>
      <c r="M4" s="203"/>
      <c r="N4" s="204"/>
    </row>
    <row r="5" spans="1:14" ht="12.75" customHeight="1" x14ac:dyDescent="0.2">
      <c r="A5" s="81">
        <v>1001</v>
      </c>
      <c r="B5" s="78" t="s">
        <v>193</v>
      </c>
      <c r="C5" s="95">
        <v>24</v>
      </c>
      <c r="D5" s="96">
        <v>37954</v>
      </c>
      <c r="E5" s="96">
        <v>47223</v>
      </c>
      <c r="F5" s="97">
        <v>22.9</v>
      </c>
      <c r="G5" s="96">
        <v>869139</v>
      </c>
      <c r="H5" s="96">
        <v>212257</v>
      </c>
      <c r="I5" s="96">
        <v>1081396</v>
      </c>
      <c r="J5" s="87">
        <f>ROUND(H5/G5,4)</f>
        <v>0.2442</v>
      </c>
      <c r="L5" s="91"/>
      <c r="M5" s="91"/>
    </row>
    <row r="6" spans="1:14" ht="12.75" customHeight="1" x14ac:dyDescent="0.2">
      <c r="A6" s="81">
        <v>1003</v>
      </c>
      <c r="B6" s="78" t="s">
        <v>194</v>
      </c>
      <c r="C6" s="95">
        <v>15</v>
      </c>
      <c r="D6" s="96">
        <v>39703</v>
      </c>
      <c r="E6" s="96">
        <v>47702</v>
      </c>
      <c r="F6" s="97">
        <v>12.9</v>
      </c>
      <c r="G6" s="96">
        <v>512165</v>
      </c>
      <c r="H6" s="96">
        <v>103188</v>
      </c>
      <c r="I6" s="96">
        <v>615353</v>
      </c>
      <c r="J6" s="87">
        <f t="shared" ref="J6:J70" si="0">ROUND(H6/G6,4)</f>
        <v>0.20150000000000001</v>
      </c>
      <c r="L6" s="91"/>
      <c r="M6" s="91"/>
    </row>
    <row r="7" spans="1:14" ht="12.75" customHeight="1" x14ac:dyDescent="0.2">
      <c r="A7" s="81">
        <v>2002</v>
      </c>
      <c r="B7" s="78" t="s">
        <v>195</v>
      </c>
      <c r="C7" s="95">
        <v>158</v>
      </c>
      <c r="D7" s="96">
        <v>42971</v>
      </c>
      <c r="E7" s="96">
        <v>56543</v>
      </c>
      <c r="F7" s="97">
        <v>156.53</v>
      </c>
      <c r="G7" s="96">
        <v>6726200</v>
      </c>
      <c r="H7" s="96">
        <v>2124454</v>
      </c>
      <c r="I7" s="96">
        <v>8850654</v>
      </c>
      <c r="J7" s="87">
        <f t="shared" si="0"/>
        <v>0.31580000000000003</v>
      </c>
      <c r="L7" s="91"/>
      <c r="M7" s="91"/>
    </row>
    <row r="8" spans="1:14" ht="12.75" customHeight="1" x14ac:dyDescent="0.2">
      <c r="A8" s="81">
        <v>2003</v>
      </c>
      <c r="B8" s="78" t="s">
        <v>196</v>
      </c>
      <c r="C8" s="95">
        <v>21</v>
      </c>
      <c r="D8" s="96">
        <v>36362</v>
      </c>
      <c r="E8" s="96">
        <v>52142</v>
      </c>
      <c r="F8" s="97">
        <v>19.29</v>
      </c>
      <c r="G8" s="96">
        <v>701430</v>
      </c>
      <c r="H8" s="96">
        <v>304392</v>
      </c>
      <c r="I8" s="96">
        <v>1005822</v>
      </c>
      <c r="J8" s="87">
        <f t="shared" si="0"/>
        <v>0.434</v>
      </c>
      <c r="L8" s="91"/>
      <c r="M8" s="91"/>
    </row>
    <row r="9" spans="1:14" ht="12.75" customHeight="1" x14ac:dyDescent="0.2">
      <c r="A9" s="81">
        <v>2006</v>
      </c>
      <c r="B9" s="78" t="s">
        <v>197</v>
      </c>
      <c r="C9" s="95">
        <v>28</v>
      </c>
      <c r="D9" s="96">
        <v>35425</v>
      </c>
      <c r="E9" s="96">
        <v>46972</v>
      </c>
      <c r="F9" s="97">
        <v>26.81</v>
      </c>
      <c r="G9" s="96">
        <v>949739</v>
      </c>
      <c r="H9" s="96">
        <v>309585</v>
      </c>
      <c r="I9" s="96">
        <v>1259324</v>
      </c>
      <c r="J9" s="87">
        <f t="shared" si="0"/>
        <v>0.32600000000000001</v>
      </c>
      <c r="L9" s="91"/>
      <c r="M9" s="91"/>
    </row>
    <row r="10" spans="1:14" ht="12.75" customHeight="1" x14ac:dyDescent="0.2">
      <c r="A10" s="81">
        <v>3001</v>
      </c>
      <c r="B10" s="78" t="s">
        <v>198</v>
      </c>
      <c r="C10" s="95">
        <v>45</v>
      </c>
      <c r="D10" s="96">
        <v>39689</v>
      </c>
      <c r="E10" s="96">
        <v>52436</v>
      </c>
      <c r="F10" s="97">
        <v>43.75</v>
      </c>
      <c r="G10" s="96">
        <v>1736373</v>
      </c>
      <c r="H10" s="96">
        <v>557684</v>
      </c>
      <c r="I10" s="96">
        <v>2294057</v>
      </c>
      <c r="J10" s="87">
        <f t="shared" si="0"/>
        <v>0.32119999999999999</v>
      </c>
      <c r="L10" s="91"/>
      <c r="M10" s="91"/>
    </row>
    <row r="11" spans="1:14" ht="12.75" customHeight="1" x14ac:dyDescent="0.2">
      <c r="A11" s="81">
        <v>4001</v>
      </c>
      <c r="B11" s="78" t="s">
        <v>199</v>
      </c>
      <c r="C11" s="95">
        <v>23</v>
      </c>
      <c r="D11" s="96">
        <v>38213</v>
      </c>
      <c r="E11" s="96">
        <v>50963</v>
      </c>
      <c r="F11" s="97">
        <v>21.35</v>
      </c>
      <c r="G11" s="96">
        <v>815839</v>
      </c>
      <c r="H11" s="96">
        <v>272211</v>
      </c>
      <c r="I11" s="96">
        <v>1088050</v>
      </c>
      <c r="J11" s="87">
        <f t="shared" si="0"/>
        <v>0.3337</v>
      </c>
      <c r="L11" s="91"/>
      <c r="M11" s="91"/>
    </row>
    <row r="12" spans="1:14" ht="12.75" customHeight="1" x14ac:dyDescent="0.2">
      <c r="A12" s="81">
        <v>4002</v>
      </c>
      <c r="B12" s="78" t="s">
        <v>200</v>
      </c>
      <c r="C12" s="95">
        <v>46</v>
      </c>
      <c r="D12" s="96">
        <v>35877</v>
      </c>
      <c r="E12" s="96">
        <v>46061</v>
      </c>
      <c r="F12" s="97">
        <v>44.57</v>
      </c>
      <c r="G12" s="96">
        <v>1599040</v>
      </c>
      <c r="H12" s="96">
        <v>453904</v>
      </c>
      <c r="I12" s="96">
        <v>2052944</v>
      </c>
      <c r="J12" s="87">
        <f t="shared" si="0"/>
        <v>0.28389999999999999</v>
      </c>
      <c r="L12" s="91"/>
      <c r="M12" s="91"/>
    </row>
    <row r="13" spans="1:14" ht="12.75" customHeight="1" x14ac:dyDescent="0.2">
      <c r="A13" s="81">
        <v>4003</v>
      </c>
      <c r="B13" s="78" t="s">
        <v>201</v>
      </c>
      <c r="C13" s="95">
        <v>25</v>
      </c>
      <c r="D13" s="96">
        <v>35537</v>
      </c>
      <c r="E13" s="96">
        <v>44963</v>
      </c>
      <c r="F13" s="97">
        <v>22.8</v>
      </c>
      <c r="G13" s="96">
        <v>810242</v>
      </c>
      <c r="H13" s="96">
        <v>214912</v>
      </c>
      <c r="I13" s="96">
        <v>1025154</v>
      </c>
      <c r="J13" s="87">
        <f t="shared" si="0"/>
        <v>0.26519999999999999</v>
      </c>
      <c r="L13" s="91"/>
      <c r="M13" s="91"/>
    </row>
    <row r="14" spans="1:14" ht="12.75" customHeight="1" x14ac:dyDescent="0.2">
      <c r="A14" s="81">
        <v>5001</v>
      </c>
      <c r="B14" s="78" t="s">
        <v>202</v>
      </c>
      <c r="C14" s="95">
        <v>224</v>
      </c>
      <c r="D14" s="96">
        <v>41560</v>
      </c>
      <c r="E14" s="96">
        <v>56722</v>
      </c>
      <c r="F14" s="97">
        <v>221.67</v>
      </c>
      <c r="G14" s="96">
        <v>9212502</v>
      </c>
      <c r="H14" s="96">
        <v>3360961</v>
      </c>
      <c r="I14" s="96">
        <v>12573463</v>
      </c>
      <c r="J14" s="87">
        <f t="shared" si="0"/>
        <v>0.36480000000000001</v>
      </c>
      <c r="L14" s="91"/>
      <c r="M14" s="91"/>
    </row>
    <row r="15" spans="1:14" ht="12.75" customHeight="1" x14ac:dyDescent="0.2">
      <c r="A15" s="81">
        <v>5003</v>
      </c>
      <c r="B15" s="78" t="s">
        <v>203</v>
      </c>
      <c r="C15" s="95">
        <v>30</v>
      </c>
      <c r="D15" s="96">
        <v>36620</v>
      </c>
      <c r="E15" s="96">
        <v>51043</v>
      </c>
      <c r="F15" s="97">
        <v>27.75</v>
      </c>
      <c r="G15" s="96">
        <v>1016216</v>
      </c>
      <c r="H15" s="96">
        <v>400230</v>
      </c>
      <c r="I15" s="96">
        <v>1416446</v>
      </c>
      <c r="J15" s="87">
        <f t="shared" si="0"/>
        <v>0.39379999999999998</v>
      </c>
      <c r="L15" s="91"/>
      <c r="M15" s="91"/>
    </row>
    <row r="16" spans="1:14" ht="12.75" customHeight="1" x14ac:dyDescent="0.2">
      <c r="A16" s="81">
        <v>5005</v>
      </c>
      <c r="B16" s="78" t="s">
        <v>204</v>
      </c>
      <c r="C16" s="95">
        <v>41</v>
      </c>
      <c r="D16" s="96">
        <v>39832</v>
      </c>
      <c r="E16" s="96">
        <v>50861</v>
      </c>
      <c r="F16" s="97">
        <v>39.39</v>
      </c>
      <c r="G16" s="96">
        <v>1568972</v>
      </c>
      <c r="H16" s="96">
        <v>434445</v>
      </c>
      <c r="I16" s="96">
        <v>2003417</v>
      </c>
      <c r="J16" s="87">
        <f t="shared" si="0"/>
        <v>0.27689999999999998</v>
      </c>
      <c r="L16" s="91"/>
      <c r="M16" s="91"/>
    </row>
    <row r="17" spans="1:13" ht="12.75" customHeight="1" x14ac:dyDescent="0.2">
      <c r="A17" s="81">
        <v>5006</v>
      </c>
      <c r="B17" s="78" t="s">
        <v>348</v>
      </c>
      <c r="C17" s="95">
        <v>34</v>
      </c>
      <c r="D17" s="96">
        <v>38223</v>
      </c>
      <c r="E17" s="96">
        <v>50613</v>
      </c>
      <c r="F17" s="97">
        <v>29.86</v>
      </c>
      <c r="G17" s="96">
        <v>1141353</v>
      </c>
      <c r="H17" s="96">
        <v>369937</v>
      </c>
      <c r="I17" s="96">
        <v>1511290</v>
      </c>
      <c r="J17" s="87">
        <f t="shared" si="0"/>
        <v>0.3241</v>
      </c>
      <c r="L17" s="91"/>
      <c r="M17" s="91"/>
    </row>
    <row r="18" spans="1:13" ht="12.75" customHeight="1" x14ac:dyDescent="0.2">
      <c r="A18" s="81">
        <v>6001</v>
      </c>
      <c r="B18" s="78" t="s">
        <v>205</v>
      </c>
      <c r="C18" s="95">
        <v>287</v>
      </c>
      <c r="D18" s="96">
        <v>43438</v>
      </c>
      <c r="E18" s="96">
        <v>56535</v>
      </c>
      <c r="F18" s="97">
        <v>282.52999999999997</v>
      </c>
      <c r="G18" s="96">
        <v>12272666</v>
      </c>
      <c r="H18" s="96">
        <v>3700144</v>
      </c>
      <c r="I18" s="96">
        <v>15972810</v>
      </c>
      <c r="J18" s="87">
        <f t="shared" si="0"/>
        <v>0.30149999999999999</v>
      </c>
      <c r="L18" s="91"/>
      <c r="M18" s="91"/>
    </row>
    <row r="19" spans="1:13" ht="12.75" customHeight="1" x14ac:dyDescent="0.2">
      <c r="A19" s="81">
        <v>6002</v>
      </c>
      <c r="B19" s="78" t="s">
        <v>206</v>
      </c>
      <c r="C19" s="95">
        <v>17</v>
      </c>
      <c r="D19" s="96">
        <v>36639</v>
      </c>
      <c r="E19" s="96">
        <v>47778</v>
      </c>
      <c r="F19" s="97">
        <v>16.86</v>
      </c>
      <c r="G19" s="96">
        <v>617728</v>
      </c>
      <c r="H19" s="96">
        <v>187814</v>
      </c>
      <c r="I19" s="96">
        <v>805542</v>
      </c>
      <c r="J19" s="87">
        <f t="shared" si="0"/>
        <v>0.30399999999999999</v>
      </c>
      <c r="L19" s="91"/>
      <c r="M19" s="91"/>
    </row>
    <row r="20" spans="1:13" ht="12.75" customHeight="1" x14ac:dyDescent="0.2">
      <c r="A20" s="81">
        <v>6005</v>
      </c>
      <c r="B20" s="78" t="s">
        <v>207</v>
      </c>
      <c r="C20" s="95">
        <v>25</v>
      </c>
      <c r="D20" s="96">
        <v>38022</v>
      </c>
      <c r="E20" s="96">
        <v>51266</v>
      </c>
      <c r="F20" s="97">
        <v>22.16</v>
      </c>
      <c r="G20" s="96">
        <v>842577</v>
      </c>
      <c r="H20" s="96">
        <v>293469</v>
      </c>
      <c r="I20" s="96">
        <v>1136046</v>
      </c>
      <c r="J20" s="87">
        <f t="shared" si="0"/>
        <v>0.3483</v>
      </c>
      <c r="L20" s="91"/>
      <c r="M20" s="91"/>
    </row>
    <row r="21" spans="1:13" ht="12.75" customHeight="1" x14ac:dyDescent="0.2">
      <c r="A21" s="81">
        <v>6006</v>
      </c>
      <c r="B21" s="78" t="s">
        <v>208</v>
      </c>
      <c r="C21" s="95">
        <v>46</v>
      </c>
      <c r="D21" s="96">
        <v>43314</v>
      </c>
      <c r="E21" s="96">
        <v>57241</v>
      </c>
      <c r="F21" s="97">
        <v>44.08</v>
      </c>
      <c r="G21" s="96">
        <v>1909269</v>
      </c>
      <c r="H21" s="96">
        <v>613921</v>
      </c>
      <c r="I21" s="96">
        <v>2523190</v>
      </c>
      <c r="J21" s="87">
        <f t="shared" si="0"/>
        <v>0.32150000000000001</v>
      </c>
      <c r="L21" s="91"/>
      <c r="M21" s="91"/>
    </row>
    <row r="22" spans="1:13" ht="12.75" customHeight="1" x14ac:dyDescent="0.2">
      <c r="A22" s="81">
        <v>7001</v>
      </c>
      <c r="B22" s="78" t="s">
        <v>209</v>
      </c>
      <c r="C22" s="95">
        <v>77</v>
      </c>
      <c r="D22" s="96">
        <v>39505</v>
      </c>
      <c r="E22" s="96">
        <v>45635</v>
      </c>
      <c r="F22" s="97">
        <v>76.400000000000006</v>
      </c>
      <c r="G22" s="96">
        <v>3018163</v>
      </c>
      <c r="H22" s="96">
        <v>468355</v>
      </c>
      <c r="I22" s="96">
        <v>3486518</v>
      </c>
      <c r="J22" s="87">
        <f t="shared" si="0"/>
        <v>0.1552</v>
      </c>
      <c r="L22" s="91"/>
      <c r="M22" s="91"/>
    </row>
    <row r="23" spans="1:13" ht="12.75" customHeight="1" x14ac:dyDescent="0.2">
      <c r="A23" s="81">
        <v>7002</v>
      </c>
      <c r="B23" s="78" t="s">
        <v>210</v>
      </c>
      <c r="C23" s="95">
        <v>28</v>
      </c>
      <c r="D23" s="96">
        <v>38671</v>
      </c>
      <c r="E23" s="96">
        <v>47516</v>
      </c>
      <c r="F23" s="97">
        <v>27.28</v>
      </c>
      <c r="G23" s="96">
        <v>1054946</v>
      </c>
      <c r="H23" s="96">
        <v>241282</v>
      </c>
      <c r="I23" s="96">
        <v>1296228</v>
      </c>
      <c r="J23" s="87">
        <f t="shared" si="0"/>
        <v>0.22869999999999999</v>
      </c>
      <c r="L23" s="91"/>
      <c r="M23" s="91"/>
    </row>
    <row r="24" spans="1:13" ht="12.75" customHeight="1" x14ac:dyDescent="0.2">
      <c r="A24" s="81">
        <v>9001</v>
      </c>
      <c r="B24" s="78" t="s">
        <v>211</v>
      </c>
      <c r="C24" s="95">
        <v>95</v>
      </c>
      <c r="D24" s="96">
        <v>38687</v>
      </c>
      <c r="E24" s="96">
        <v>51683</v>
      </c>
      <c r="F24" s="97">
        <v>92.27</v>
      </c>
      <c r="G24" s="96">
        <v>3569612</v>
      </c>
      <c r="H24" s="96">
        <v>1199222</v>
      </c>
      <c r="I24" s="96">
        <v>4768834</v>
      </c>
      <c r="J24" s="87">
        <f t="shared" si="0"/>
        <v>0.33600000000000002</v>
      </c>
      <c r="L24" s="91"/>
      <c r="M24" s="91"/>
    </row>
    <row r="25" spans="1:13" ht="12.75" customHeight="1" x14ac:dyDescent="0.2">
      <c r="A25" s="81">
        <v>9002</v>
      </c>
      <c r="B25" s="78" t="s">
        <v>212</v>
      </c>
      <c r="C25" s="95">
        <v>33</v>
      </c>
      <c r="D25" s="96">
        <v>36342</v>
      </c>
      <c r="E25" s="96">
        <v>49044</v>
      </c>
      <c r="F25" s="97">
        <v>31.75</v>
      </c>
      <c r="G25" s="96">
        <v>1153861</v>
      </c>
      <c r="H25" s="96">
        <v>403282</v>
      </c>
      <c r="I25" s="96">
        <v>1557143</v>
      </c>
      <c r="J25" s="87">
        <f t="shared" si="0"/>
        <v>0.34949999999999998</v>
      </c>
      <c r="L25" s="91"/>
      <c r="M25" s="91"/>
    </row>
    <row r="26" spans="1:13" ht="12.75" customHeight="1" x14ac:dyDescent="0.2">
      <c r="A26" s="81">
        <v>10001</v>
      </c>
      <c r="B26" s="78" t="s">
        <v>213</v>
      </c>
      <c r="C26" s="95">
        <v>14</v>
      </c>
      <c r="D26" s="96">
        <v>37550</v>
      </c>
      <c r="E26" s="96">
        <v>46430</v>
      </c>
      <c r="F26" s="97">
        <v>13.01</v>
      </c>
      <c r="G26" s="96">
        <v>488529</v>
      </c>
      <c r="H26" s="96">
        <v>115519</v>
      </c>
      <c r="I26" s="96">
        <v>604048</v>
      </c>
      <c r="J26" s="87">
        <f t="shared" si="0"/>
        <v>0.23649999999999999</v>
      </c>
      <c r="L26" s="91"/>
      <c r="M26" s="91"/>
    </row>
    <row r="27" spans="1:13" ht="12.75" customHeight="1" x14ac:dyDescent="0.2">
      <c r="A27" s="81">
        <v>11001</v>
      </c>
      <c r="B27" s="78" t="s">
        <v>214</v>
      </c>
      <c r="C27" s="95">
        <v>36</v>
      </c>
      <c r="D27" s="96">
        <v>40818</v>
      </c>
      <c r="E27" s="96">
        <v>54322</v>
      </c>
      <c r="F27" s="97">
        <v>33.880000000000003</v>
      </c>
      <c r="G27" s="96">
        <v>1382915</v>
      </c>
      <c r="H27" s="96">
        <v>457518</v>
      </c>
      <c r="I27" s="96">
        <v>1840433</v>
      </c>
      <c r="J27" s="87">
        <f t="shared" si="0"/>
        <v>0.33079999999999998</v>
      </c>
      <c r="L27" s="91"/>
      <c r="M27" s="91"/>
    </row>
    <row r="28" spans="1:13" ht="12.75" customHeight="1" x14ac:dyDescent="0.2">
      <c r="A28" s="81">
        <v>11004</v>
      </c>
      <c r="B28" s="78" t="s">
        <v>353</v>
      </c>
      <c r="C28" s="95">
        <v>68</v>
      </c>
      <c r="D28" s="96">
        <v>41924</v>
      </c>
      <c r="E28" s="96">
        <v>56994</v>
      </c>
      <c r="F28" s="97">
        <v>67.25</v>
      </c>
      <c r="G28" s="96">
        <v>2819408</v>
      </c>
      <c r="H28" s="96">
        <v>1013436</v>
      </c>
      <c r="I28" s="96">
        <v>3832844</v>
      </c>
      <c r="J28" s="87">
        <f t="shared" si="0"/>
        <v>0.3594</v>
      </c>
      <c r="L28" s="91"/>
      <c r="M28" s="91"/>
    </row>
    <row r="29" spans="1:13" ht="12.75" customHeight="1" x14ac:dyDescent="0.2">
      <c r="A29" s="81">
        <v>11005</v>
      </c>
      <c r="B29" s="78" t="s">
        <v>215</v>
      </c>
      <c r="C29" s="95">
        <v>46</v>
      </c>
      <c r="D29" s="96">
        <v>40261</v>
      </c>
      <c r="E29" s="96">
        <v>52142</v>
      </c>
      <c r="F29" s="97">
        <v>44.6</v>
      </c>
      <c r="G29" s="96">
        <v>1795638</v>
      </c>
      <c r="H29" s="96">
        <v>529900</v>
      </c>
      <c r="I29" s="96">
        <v>2325538</v>
      </c>
      <c r="J29" s="87">
        <f t="shared" si="0"/>
        <v>0.29509999999999997</v>
      </c>
      <c r="L29" s="91"/>
      <c r="M29" s="91"/>
    </row>
    <row r="30" spans="1:13" ht="12.75" customHeight="1" x14ac:dyDescent="0.2">
      <c r="A30" s="81">
        <v>12002</v>
      </c>
      <c r="B30" s="78" t="s">
        <v>216</v>
      </c>
      <c r="C30" s="95">
        <v>34</v>
      </c>
      <c r="D30" s="96">
        <v>39773</v>
      </c>
      <c r="E30" s="96">
        <v>47894</v>
      </c>
      <c r="F30" s="97">
        <v>33</v>
      </c>
      <c r="G30" s="96">
        <v>1312508</v>
      </c>
      <c r="H30" s="96">
        <v>268005</v>
      </c>
      <c r="I30" s="96">
        <v>1580513</v>
      </c>
      <c r="J30" s="87">
        <f t="shared" si="0"/>
        <v>0.20419999999999999</v>
      </c>
      <c r="L30" s="91"/>
      <c r="M30" s="91"/>
    </row>
    <row r="31" spans="1:13" ht="12.75" customHeight="1" x14ac:dyDescent="0.2">
      <c r="A31" s="81">
        <v>12003</v>
      </c>
      <c r="B31" s="78" t="s">
        <v>217</v>
      </c>
      <c r="C31" s="95">
        <v>26</v>
      </c>
      <c r="D31" s="96">
        <v>39770</v>
      </c>
      <c r="E31" s="96">
        <v>52282</v>
      </c>
      <c r="F31" s="97">
        <v>24.87</v>
      </c>
      <c r="G31" s="96">
        <v>989069</v>
      </c>
      <c r="H31" s="96">
        <v>311190</v>
      </c>
      <c r="I31" s="96">
        <v>1300259</v>
      </c>
      <c r="J31" s="87">
        <f t="shared" si="0"/>
        <v>0.31459999999999999</v>
      </c>
      <c r="L31" s="91"/>
      <c r="M31" s="91"/>
    </row>
    <row r="32" spans="1:13" ht="12.75" customHeight="1" x14ac:dyDescent="0.2">
      <c r="A32" s="81">
        <v>13001</v>
      </c>
      <c r="B32" s="78" t="s">
        <v>218</v>
      </c>
      <c r="C32" s="95">
        <v>91</v>
      </c>
      <c r="D32" s="96">
        <v>38618</v>
      </c>
      <c r="E32" s="96">
        <v>53296</v>
      </c>
      <c r="F32" s="97">
        <v>88.21</v>
      </c>
      <c r="G32" s="96">
        <v>3406515</v>
      </c>
      <c r="H32" s="96">
        <v>1294754</v>
      </c>
      <c r="I32" s="96">
        <v>4701269</v>
      </c>
      <c r="J32" s="87">
        <f t="shared" si="0"/>
        <v>0.38009999999999999</v>
      </c>
      <c r="L32" s="91"/>
      <c r="M32" s="91"/>
    </row>
    <row r="33" spans="1:13" ht="12.75" customHeight="1" x14ac:dyDescent="0.2">
      <c r="A33" s="81">
        <v>13003</v>
      </c>
      <c r="B33" s="78" t="s">
        <v>219</v>
      </c>
      <c r="C33" s="95">
        <v>25</v>
      </c>
      <c r="D33" s="96">
        <v>35326</v>
      </c>
      <c r="E33" s="96">
        <v>47837</v>
      </c>
      <c r="F33" s="97">
        <v>24.14</v>
      </c>
      <c r="G33" s="96">
        <v>852759</v>
      </c>
      <c r="H33" s="96">
        <v>302029</v>
      </c>
      <c r="I33" s="96">
        <v>1154788</v>
      </c>
      <c r="J33" s="87">
        <f t="shared" si="0"/>
        <v>0.35420000000000001</v>
      </c>
      <c r="L33" s="91"/>
      <c r="M33" s="91"/>
    </row>
    <row r="34" spans="1:13" ht="12.75" customHeight="1" x14ac:dyDescent="0.2">
      <c r="A34" s="81">
        <v>14002</v>
      </c>
      <c r="B34" s="78" t="s">
        <v>220</v>
      </c>
      <c r="C34" s="95">
        <v>16</v>
      </c>
      <c r="D34" s="96">
        <v>41055</v>
      </c>
      <c r="E34" s="96">
        <v>48024</v>
      </c>
      <c r="F34" s="97">
        <v>14.22</v>
      </c>
      <c r="G34" s="96">
        <v>583799</v>
      </c>
      <c r="H34" s="96">
        <v>99100</v>
      </c>
      <c r="I34" s="96">
        <v>682899</v>
      </c>
      <c r="J34" s="87">
        <f t="shared" si="0"/>
        <v>0.16980000000000001</v>
      </c>
      <c r="L34" s="91"/>
      <c r="M34" s="91"/>
    </row>
    <row r="35" spans="1:13" ht="12.75" customHeight="1" x14ac:dyDescent="0.2">
      <c r="A35" s="81">
        <v>14004</v>
      </c>
      <c r="B35" s="78" t="s">
        <v>221</v>
      </c>
      <c r="C35" s="95">
        <v>246</v>
      </c>
      <c r="D35" s="96">
        <v>45300</v>
      </c>
      <c r="E35" s="96">
        <v>58565</v>
      </c>
      <c r="F35" s="97">
        <v>239.26</v>
      </c>
      <c r="G35" s="96">
        <v>10838475</v>
      </c>
      <c r="H35" s="96">
        <v>3173886</v>
      </c>
      <c r="I35" s="96">
        <v>14012361</v>
      </c>
      <c r="J35" s="87">
        <f t="shared" si="0"/>
        <v>0.2928</v>
      </c>
      <c r="L35" s="91"/>
      <c r="M35" s="91"/>
    </row>
    <row r="36" spans="1:13" ht="12.75" customHeight="1" x14ac:dyDescent="0.2">
      <c r="A36" s="81">
        <v>14005</v>
      </c>
      <c r="B36" s="78" t="s">
        <v>222</v>
      </c>
      <c r="C36" s="95">
        <v>19</v>
      </c>
      <c r="D36" s="96">
        <v>38059</v>
      </c>
      <c r="E36" s="96">
        <v>47355</v>
      </c>
      <c r="F36" s="97">
        <v>19</v>
      </c>
      <c r="G36" s="96">
        <v>723113</v>
      </c>
      <c r="H36" s="96">
        <v>176631</v>
      </c>
      <c r="I36" s="96">
        <v>899744</v>
      </c>
      <c r="J36" s="87">
        <f t="shared" si="0"/>
        <v>0.24429999999999999</v>
      </c>
      <c r="L36" s="91"/>
      <c r="M36" s="91"/>
    </row>
    <row r="37" spans="1:13" ht="12.75" customHeight="1" x14ac:dyDescent="0.2">
      <c r="A37" s="81">
        <v>14201</v>
      </c>
      <c r="B37" s="78" t="s">
        <v>349</v>
      </c>
      <c r="C37" s="95">
        <v>13</v>
      </c>
      <c r="D37" s="96">
        <v>41398</v>
      </c>
      <c r="E37" s="96">
        <v>54651</v>
      </c>
      <c r="F37" s="97">
        <v>13</v>
      </c>
      <c r="G37" s="96">
        <v>538177</v>
      </c>
      <c r="H37" s="96">
        <v>172289</v>
      </c>
      <c r="I37" s="96">
        <v>710466</v>
      </c>
      <c r="J37" s="87">
        <f t="shared" si="0"/>
        <v>0.3201</v>
      </c>
      <c r="L37" s="91"/>
      <c r="M37" s="91"/>
    </row>
    <row r="38" spans="1:13" ht="12.75" customHeight="1" x14ac:dyDescent="0.2">
      <c r="A38" s="81">
        <v>15001</v>
      </c>
      <c r="B38" s="78" t="s">
        <v>223</v>
      </c>
      <c r="C38" s="95">
        <v>20</v>
      </c>
      <c r="D38" s="96">
        <v>42812</v>
      </c>
      <c r="E38" s="96">
        <v>59239</v>
      </c>
      <c r="F38" s="97">
        <v>19.46</v>
      </c>
      <c r="G38" s="96">
        <v>833126</v>
      </c>
      <c r="H38" s="96">
        <v>319672</v>
      </c>
      <c r="I38" s="96">
        <v>1152798</v>
      </c>
      <c r="J38" s="87">
        <f t="shared" si="0"/>
        <v>0.38369999999999999</v>
      </c>
      <c r="L38" s="91"/>
      <c r="M38" s="91"/>
    </row>
    <row r="39" spans="1:13" ht="12.75" customHeight="1" x14ac:dyDescent="0.2">
      <c r="A39" s="81">
        <v>15002</v>
      </c>
      <c r="B39" s="78" t="s">
        <v>224</v>
      </c>
      <c r="C39" s="95">
        <v>42</v>
      </c>
      <c r="D39" s="96">
        <v>37497</v>
      </c>
      <c r="E39" s="96">
        <v>50071</v>
      </c>
      <c r="F39" s="97">
        <v>40.85</v>
      </c>
      <c r="G39" s="96">
        <v>1531738</v>
      </c>
      <c r="H39" s="96">
        <v>513660</v>
      </c>
      <c r="I39" s="96">
        <v>2045398</v>
      </c>
      <c r="J39" s="87">
        <f t="shared" si="0"/>
        <v>0.33529999999999999</v>
      </c>
      <c r="L39" s="91"/>
      <c r="M39" s="91"/>
    </row>
    <row r="40" spans="1:13" ht="12.75" customHeight="1" x14ac:dyDescent="0.2">
      <c r="A40" s="81">
        <v>15003</v>
      </c>
      <c r="B40" s="78" t="s">
        <v>225</v>
      </c>
      <c r="C40" s="95">
        <v>23</v>
      </c>
      <c r="D40" s="96">
        <v>38014</v>
      </c>
      <c r="E40" s="96">
        <v>50560</v>
      </c>
      <c r="F40" s="97">
        <v>21.42</v>
      </c>
      <c r="G40" s="96">
        <v>814266</v>
      </c>
      <c r="H40" s="96">
        <v>268731</v>
      </c>
      <c r="I40" s="96">
        <v>1082997</v>
      </c>
      <c r="J40" s="87">
        <f t="shared" si="0"/>
        <v>0.33</v>
      </c>
      <c r="L40" s="91"/>
      <c r="M40" s="91"/>
    </row>
    <row r="41" spans="1:13" ht="12.75" customHeight="1" x14ac:dyDescent="0.2">
      <c r="A41" s="81">
        <v>16001</v>
      </c>
      <c r="B41" s="78" t="s">
        <v>226</v>
      </c>
      <c r="C41" s="95">
        <v>69</v>
      </c>
      <c r="D41" s="96">
        <v>41335</v>
      </c>
      <c r="E41" s="96">
        <v>51972</v>
      </c>
      <c r="F41" s="97">
        <v>66.2</v>
      </c>
      <c r="G41" s="96">
        <v>2736395</v>
      </c>
      <c r="H41" s="96">
        <v>704167</v>
      </c>
      <c r="I41" s="96">
        <v>3440562</v>
      </c>
      <c r="J41" s="87">
        <f t="shared" si="0"/>
        <v>0.25729999999999997</v>
      </c>
      <c r="L41" s="91"/>
      <c r="M41" s="91"/>
    </row>
    <row r="42" spans="1:13" ht="12.75" customHeight="1" x14ac:dyDescent="0.2">
      <c r="A42" s="81">
        <v>16002</v>
      </c>
      <c r="B42" s="78" t="s">
        <v>227</v>
      </c>
      <c r="C42" s="95">
        <v>3</v>
      </c>
      <c r="D42" s="96">
        <v>32762</v>
      </c>
      <c r="E42" s="96">
        <v>38859</v>
      </c>
      <c r="F42" s="97">
        <v>2.1</v>
      </c>
      <c r="G42" s="96">
        <v>68800</v>
      </c>
      <c r="H42" s="96">
        <v>12804</v>
      </c>
      <c r="I42" s="96">
        <v>81604</v>
      </c>
      <c r="J42" s="87">
        <f t="shared" si="0"/>
        <v>0.18609999999999999</v>
      </c>
      <c r="L42" s="91"/>
      <c r="M42" s="91"/>
    </row>
    <row r="43" spans="1:13" ht="12.75" customHeight="1" x14ac:dyDescent="0.2">
      <c r="A43" s="81">
        <v>17001</v>
      </c>
      <c r="B43" s="78" t="s">
        <v>228</v>
      </c>
      <c r="C43" s="95">
        <v>22</v>
      </c>
      <c r="D43" s="96">
        <v>35904</v>
      </c>
      <c r="E43" s="96">
        <v>46299</v>
      </c>
      <c r="F43" s="97">
        <v>19.32</v>
      </c>
      <c r="G43" s="96">
        <v>693667</v>
      </c>
      <c r="H43" s="96">
        <v>200831</v>
      </c>
      <c r="I43" s="96">
        <v>894498</v>
      </c>
      <c r="J43" s="87">
        <f t="shared" si="0"/>
        <v>0.28949999999999998</v>
      </c>
      <c r="L43" s="91"/>
      <c r="M43" s="91"/>
    </row>
    <row r="44" spans="1:13" ht="12.75" customHeight="1" x14ac:dyDescent="0.2">
      <c r="A44" s="81">
        <v>17002</v>
      </c>
      <c r="B44" s="78" t="s">
        <v>229</v>
      </c>
      <c r="C44" s="95">
        <v>185</v>
      </c>
      <c r="D44" s="96">
        <v>45837</v>
      </c>
      <c r="E44" s="96">
        <v>57668</v>
      </c>
      <c r="F44" s="97">
        <v>178.93</v>
      </c>
      <c r="G44" s="96">
        <v>8201686</v>
      </c>
      <c r="H44" s="96">
        <v>2116853</v>
      </c>
      <c r="I44" s="96">
        <v>10318539</v>
      </c>
      <c r="J44" s="87">
        <f t="shared" si="0"/>
        <v>0.2581</v>
      </c>
      <c r="L44" s="91"/>
      <c r="M44" s="91"/>
    </row>
    <row r="45" spans="1:13" ht="12.75" customHeight="1" x14ac:dyDescent="0.2">
      <c r="A45" s="81">
        <v>17003</v>
      </c>
      <c r="B45" s="78" t="s">
        <v>230</v>
      </c>
      <c r="C45" s="95">
        <v>23</v>
      </c>
      <c r="D45" s="96">
        <v>37592</v>
      </c>
      <c r="E45" s="96">
        <v>49199</v>
      </c>
      <c r="F45" s="97">
        <v>19.2</v>
      </c>
      <c r="G45" s="96">
        <v>721771</v>
      </c>
      <c r="H45" s="96">
        <v>222855</v>
      </c>
      <c r="I45" s="96">
        <v>944626</v>
      </c>
      <c r="J45" s="87">
        <f t="shared" si="0"/>
        <v>0.30880000000000002</v>
      </c>
      <c r="L45" s="91"/>
      <c r="M45" s="91"/>
    </row>
    <row r="46" spans="1:13" ht="12.75" customHeight="1" x14ac:dyDescent="0.2">
      <c r="A46" s="81">
        <v>18003</v>
      </c>
      <c r="B46" s="78" t="s">
        <v>231</v>
      </c>
      <c r="C46" s="95">
        <v>18</v>
      </c>
      <c r="D46" s="96">
        <v>33318</v>
      </c>
      <c r="E46" s="96">
        <v>46647</v>
      </c>
      <c r="F46" s="97">
        <v>17.7</v>
      </c>
      <c r="G46" s="96">
        <v>589726</v>
      </c>
      <c r="H46" s="96">
        <v>235927</v>
      </c>
      <c r="I46" s="96">
        <v>825653</v>
      </c>
      <c r="J46" s="87">
        <f t="shared" si="0"/>
        <v>0.40010000000000001</v>
      </c>
      <c r="L46" s="91"/>
      <c r="M46" s="91"/>
    </row>
    <row r="47" spans="1:13" ht="12.75" customHeight="1" x14ac:dyDescent="0.2">
      <c r="A47" s="81">
        <v>18005</v>
      </c>
      <c r="B47" s="78" t="s">
        <v>232</v>
      </c>
      <c r="C47" s="95">
        <v>36</v>
      </c>
      <c r="D47" s="96">
        <v>40583</v>
      </c>
      <c r="E47" s="96">
        <v>51823</v>
      </c>
      <c r="F47" s="97">
        <v>35.51</v>
      </c>
      <c r="G47" s="96">
        <v>1441085</v>
      </c>
      <c r="H47" s="96">
        <v>399140</v>
      </c>
      <c r="I47" s="96">
        <v>1840225</v>
      </c>
      <c r="J47" s="87">
        <f t="shared" si="0"/>
        <v>0.27700000000000002</v>
      </c>
      <c r="L47" s="91"/>
      <c r="M47" s="91"/>
    </row>
    <row r="48" spans="1:13" ht="12.75" customHeight="1" x14ac:dyDescent="0.2">
      <c r="A48" s="81">
        <v>19004</v>
      </c>
      <c r="B48" s="78" t="s">
        <v>233</v>
      </c>
      <c r="C48" s="95">
        <v>38</v>
      </c>
      <c r="D48" s="96">
        <v>38514</v>
      </c>
      <c r="E48" s="96">
        <v>50040</v>
      </c>
      <c r="F48" s="97">
        <v>36.29</v>
      </c>
      <c r="G48" s="96">
        <v>1397671</v>
      </c>
      <c r="H48" s="96">
        <v>418270</v>
      </c>
      <c r="I48" s="96">
        <v>1815941</v>
      </c>
      <c r="J48" s="87">
        <f t="shared" si="0"/>
        <v>0.29930000000000001</v>
      </c>
      <c r="L48" s="91"/>
      <c r="M48" s="91"/>
    </row>
    <row r="49" spans="1:13" ht="12.75" customHeight="1" x14ac:dyDescent="0.2">
      <c r="A49" s="81">
        <v>20001</v>
      </c>
      <c r="B49" s="78" t="s">
        <v>234</v>
      </c>
      <c r="C49" s="95">
        <v>45</v>
      </c>
      <c r="D49" s="96">
        <v>45205</v>
      </c>
      <c r="E49" s="96">
        <v>59523</v>
      </c>
      <c r="F49" s="97">
        <v>45</v>
      </c>
      <c r="G49" s="96">
        <v>2034245</v>
      </c>
      <c r="H49" s="96">
        <v>644278</v>
      </c>
      <c r="I49" s="96">
        <v>2678523</v>
      </c>
      <c r="J49" s="87">
        <f t="shared" si="0"/>
        <v>0.31669999999999998</v>
      </c>
      <c r="L49" s="91"/>
      <c r="M49" s="91"/>
    </row>
    <row r="50" spans="1:13" ht="12.75" customHeight="1" x14ac:dyDescent="0.2">
      <c r="A50" s="81">
        <v>20003</v>
      </c>
      <c r="B50" s="78" t="s">
        <v>235</v>
      </c>
      <c r="C50" s="95">
        <v>35</v>
      </c>
      <c r="D50" s="96">
        <v>40380</v>
      </c>
      <c r="E50" s="96">
        <v>53311</v>
      </c>
      <c r="F50" s="97">
        <v>32.840000000000003</v>
      </c>
      <c r="G50" s="96">
        <v>1326065</v>
      </c>
      <c r="H50" s="96">
        <v>424679</v>
      </c>
      <c r="I50" s="96">
        <v>1750744</v>
      </c>
      <c r="J50" s="87">
        <f t="shared" si="0"/>
        <v>0.32029999999999997</v>
      </c>
      <c r="L50" s="91"/>
      <c r="M50" s="91"/>
    </row>
    <row r="51" spans="1:13" ht="12.75" customHeight="1" x14ac:dyDescent="0.2">
      <c r="A51" s="81">
        <v>21001</v>
      </c>
      <c r="B51" s="78" t="s">
        <v>236</v>
      </c>
      <c r="C51" s="95">
        <v>21</v>
      </c>
      <c r="D51" s="96">
        <v>36224</v>
      </c>
      <c r="E51" s="96">
        <v>47844</v>
      </c>
      <c r="F51" s="97">
        <v>18.27</v>
      </c>
      <c r="G51" s="96">
        <v>661812</v>
      </c>
      <c r="H51" s="96">
        <v>212302</v>
      </c>
      <c r="I51" s="96">
        <v>874114</v>
      </c>
      <c r="J51" s="87">
        <f t="shared" si="0"/>
        <v>0.32079999999999997</v>
      </c>
      <c r="L51" s="91"/>
      <c r="M51" s="91"/>
    </row>
    <row r="52" spans="1:13" ht="12.75" customHeight="1" x14ac:dyDescent="0.2">
      <c r="A52" s="81">
        <v>21003</v>
      </c>
      <c r="B52" s="78" t="s">
        <v>237</v>
      </c>
      <c r="C52" s="95">
        <v>26</v>
      </c>
      <c r="D52" s="96">
        <v>39159</v>
      </c>
      <c r="E52" s="96">
        <v>48559</v>
      </c>
      <c r="F52" s="97">
        <v>20.88</v>
      </c>
      <c r="G52" s="96">
        <v>817646</v>
      </c>
      <c r="H52" s="96">
        <v>196272</v>
      </c>
      <c r="I52" s="96">
        <v>1013918</v>
      </c>
      <c r="J52" s="87">
        <f t="shared" si="0"/>
        <v>0.24</v>
      </c>
      <c r="L52" s="91"/>
      <c r="M52" s="91"/>
    </row>
    <row r="53" spans="1:13" ht="12.75" customHeight="1" x14ac:dyDescent="0.2">
      <c r="A53" s="81">
        <v>22001</v>
      </c>
      <c r="B53" s="78" t="s">
        <v>238</v>
      </c>
      <c r="C53" s="95">
        <v>17</v>
      </c>
      <c r="D53" s="96">
        <v>34492</v>
      </c>
      <c r="E53" s="96">
        <v>45166</v>
      </c>
      <c r="F53" s="97">
        <v>16.55</v>
      </c>
      <c r="G53" s="96">
        <v>570842</v>
      </c>
      <c r="H53" s="96">
        <v>176654</v>
      </c>
      <c r="I53" s="96">
        <v>747496</v>
      </c>
      <c r="J53" s="87">
        <f t="shared" si="0"/>
        <v>0.3095</v>
      </c>
      <c r="L53" s="91"/>
      <c r="M53" s="91"/>
    </row>
    <row r="54" spans="1:13" ht="12.75" customHeight="1" x14ac:dyDescent="0.2">
      <c r="A54" s="81">
        <v>22005</v>
      </c>
      <c r="B54" s="78" t="s">
        <v>239</v>
      </c>
      <c r="C54" s="95">
        <v>15</v>
      </c>
      <c r="D54" s="96">
        <v>36444</v>
      </c>
      <c r="E54" s="96">
        <v>49742</v>
      </c>
      <c r="F54" s="97">
        <v>14.5</v>
      </c>
      <c r="G54" s="96">
        <v>528437</v>
      </c>
      <c r="H54" s="96">
        <v>192826</v>
      </c>
      <c r="I54" s="96">
        <v>721263</v>
      </c>
      <c r="J54" s="87">
        <f t="shared" si="0"/>
        <v>0.3649</v>
      </c>
      <c r="L54" s="91"/>
      <c r="M54" s="91"/>
    </row>
    <row r="55" spans="1:13" ht="12.75" customHeight="1" x14ac:dyDescent="0.2">
      <c r="A55" s="81">
        <v>22006</v>
      </c>
      <c r="B55" s="78" t="s">
        <v>240</v>
      </c>
      <c r="C55" s="95">
        <v>34</v>
      </c>
      <c r="D55" s="96">
        <v>38235</v>
      </c>
      <c r="E55" s="96">
        <v>51064</v>
      </c>
      <c r="F55" s="97">
        <v>32.21</v>
      </c>
      <c r="G55" s="96">
        <v>1231538</v>
      </c>
      <c r="H55" s="96">
        <v>413247</v>
      </c>
      <c r="I55" s="96">
        <v>1644785</v>
      </c>
      <c r="J55" s="87">
        <f t="shared" si="0"/>
        <v>0.33560000000000001</v>
      </c>
      <c r="L55" s="91"/>
      <c r="M55" s="91"/>
    </row>
    <row r="56" spans="1:13" ht="12.75" customHeight="1" x14ac:dyDescent="0.2">
      <c r="A56" s="81">
        <v>23001</v>
      </c>
      <c r="B56" s="78" t="s">
        <v>241</v>
      </c>
      <c r="C56" s="95">
        <v>20</v>
      </c>
      <c r="D56" s="96">
        <v>38463</v>
      </c>
      <c r="E56" s="96">
        <v>47245</v>
      </c>
      <c r="F56" s="97">
        <v>18.850000000000001</v>
      </c>
      <c r="G56" s="96">
        <v>725026</v>
      </c>
      <c r="H56" s="96">
        <v>165534</v>
      </c>
      <c r="I56" s="96">
        <v>890560</v>
      </c>
      <c r="J56" s="87">
        <f t="shared" si="0"/>
        <v>0.2283</v>
      </c>
      <c r="L56" s="91"/>
      <c r="M56" s="91"/>
    </row>
    <row r="57" spans="1:13" ht="12.75" customHeight="1" x14ac:dyDescent="0.2">
      <c r="A57" s="81">
        <v>23002</v>
      </c>
      <c r="B57" s="78" t="s">
        <v>242</v>
      </c>
      <c r="C57" s="95">
        <v>61</v>
      </c>
      <c r="D57" s="96">
        <v>38943</v>
      </c>
      <c r="E57" s="96">
        <v>49887</v>
      </c>
      <c r="F57" s="97">
        <v>60.5</v>
      </c>
      <c r="G57" s="96">
        <v>2356031</v>
      </c>
      <c r="H57" s="96">
        <v>662147</v>
      </c>
      <c r="I57" s="96">
        <v>3018178</v>
      </c>
      <c r="J57" s="87">
        <f t="shared" si="0"/>
        <v>0.28100000000000003</v>
      </c>
      <c r="L57" s="91"/>
      <c r="M57" s="91"/>
    </row>
    <row r="58" spans="1:13" ht="12.75" customHeight="1" x14ac:dyDescent="0.2">
      <c r="A58" s="81">
        <v>23003</v>
      </c>
      <c r="B58" s="78" t="s">
        <v>243</v>
      </c>
      <c r="C58" s="95">
        <v>16</v>
      </c>
      <c r="D58" s="96">
        <v>41289</v>
      </c>
      <c r="E58" s="96">
        <v>48785</v>
      </c>
      <c r="F58" s="97">
        <v>15.12</v>
      </c>
      <c r="G58" s="96">
        <v>624295</v>
      </c>
      <c r="H58" s="96">
        <v>113340</v>
      </c>
      <c r="I58" s="96">
        <v>737635</v>
      </c>
      <c r="J58" s="87">
        <f t="shared" si="0"/>
        <v>0.18149999999999999</v>
      </c>
      <c r="L58" s="91"/>
      <c r="M58" s="91"/>
    </row>
    <row r="59" spans="1:13" ht="12.75" customHeight="1" x14ac:dyDescent="0.2">
      <c r="A59" s="81">
        <v>24004</v>
      </c>
      <c r="B59" s="78" t="s">
        <v>244</v>
      </c>
      <c r="C59" s="95">
        <v>29</v>
      </c>
      <c r="D59" s="96">
        <v>35647</v>
      </c>
      <c r="E59" s="96">
        <v>49007</v>
      </c>
      <c r="F59" s="97">
        <v>27.03</v>
      </c>
      <c r="G59" s="96">
        <v>963546</v>
      </c>
      <c r="H59" s="96">
        <v>361103</v>
      </c>
      <c r="I59" s="96">
        <v>1324649</v>
      </c>
      <c r="J59" s="87">
        <f t="shared" si="0"/>
        <v>0.37480000000000002</v>
      </c>
      <c r="L59" s="91"/>
      <c r="M59" s="91"/>
    </row>
    <row r="60" spans="1:13" ht="12.75" customHeight="1" x14ac:dyDescent="0.2">
      <c r="A60" s="81">
        <v>25001</v>
      </c>
      <c r="B60" s="78" t="s">
        <v>245</v>
      </c>
      <c r="C60" s="95">
        <v>12</v>
      </c>
      <c r="D60" s="96">
        <v>36657</v>
      </c>
      <c r="E60" s="96">
        <v>43879</v>
      </c>
      <c r="F60" s="97">
        <v>11.47</v>
      </c>
      <c r="G60" s="96">
        <v>420452</v>
      </c>
      <c r="H60" s="96">
        <v>82844</v>
      </c>
      <c r="I60" s="96">
        <v>503296</v>
      </c>
      <c r="J60" s="87">
        <f t="shared" si="0"/>
        <v>0.19700000000000001</v>
      </c>
      <c r="L60" s="91"/>
      <c r="M60" s="91"/>
    </row>
    <row r="61" spans="1:13" ht="12.75" customHeight="1" x14ac:dyDescent="0.2">
      <c r="A61" s="81">
        <v>25003</v>
      </c>
      <c r="B61" s="78" t="s">
        <v>246</v>
      </c>
      <c r="C61" s="95">
        <v>11</v>
      </c>
      <c r="D61" s="96">
        <v>35192</v>
      </c>
      <c r="E61" s="96">
        <v>41867</v>
      </c>
      <c r="F61" s="97">
        <v>10.35</v>
      </c>
      <c r="G61" s="96">
        <v>364240</v>
      </c>
      <c r="H61" s="96">
        <v>69086</v>
      </c>
      <c r="I61" s="96">
        <v>433326</v>
      </c>
      <c r="J61" s="87">
        <f t="shared" si="0"/>
        <v>0.18970000000000001</v>
      </c>
      <c r="L61" s="91"/>
      <c r="M61" s="91"/>
    </row>
    <row r="62" spans="1:13" ht="12.75" customHeight="1" x14ac:dyDescent="0.2">
      <c r="A62" s="81">
        <v>25004</v>
      </c>
      <c r="B62" s="78" t="s">
        <v>247</v>
      </c>
      <c r="C62" s="95">
        <v>70</v>
      </c>
      <c r="D62" s="96">
        <v>41415</v>
      </c>
      <c r="E62" s="96">
        <v>52678</v>
      </c>
      <c r="F62" s="97">
        <v>66.33</v>
      </c>
      <c r="G62" s="96">
        <v>2747045</v>
      </c>
      <c r="H62" s="96">
        <v>747072</v>
      </c>
      <c r="I62" s="96">
        <v>3494117</v>
      </c>
      <c r="J62" s="87">
        <f t="shared" si="0"/>
        <v>0.27200000000000002</v>
      </c>
      <c r="L62" s="91"/>
      <c r="M62" s="91"/>
    </row>
    <row r="63" spans="1:13" ht="12.75" customHeight="1" x14ac:dyDescent="0.2">
      <c r="A63" s="81">
        <v>26002</v>
      </c>
      <c r="B63" s="78" t="s">
        <v>248</v>
      </c>
      <c r="C63" s="95">
        <v>21</v>
      </c>
      <c r="D63" s="96">
        <v>40278</v>
      </c>
      <c r="E63" s="96">
        <v>53200</v>
      </c>
      <c r="F63" s="97">
        <v>17.93</v>
      </c>
      <c r="G63" s="96">
        <v>722176</v>
      </c>
      <c r="H63" s="96">
        <v>231696</v>
      </c>
      <c r="I63" s="96">
        <v>953872</v>
      </c>
      <c r="J63" s="87">
        <f t="shared" si="0"/>
        <v>0.32079999999999997</v>
      </c>
      <c r="L63" s="91"/>
      <c r="M63" s="91"/>
    </row>
    <row r="64" spans="1:13" ht="12.75" customHeight="1" x14ac:dyDescent="0.2">
      <c r="A64" s="81">
        <v>26004</v>
      </c>
      <c r="B64" s="78" t="s">
        <v>249</v>
      </c>
      <c r="C64" s="95">
        <v>35</v>
      </c>
      <c r="D64" s="96">
        <v>36084</v>
      </c>
      <c r="E64" s="96">
        <v>48538</v>
      </c>
      <c r="F64" s="97">
        <v>33.770000000000003</v>
      </c>
      <c r="G64" s="96">
        <v>1218555</v>
      </c>
      <c r="H64" s="96">
        <v>420583</v>
      </c>
      <c r="I64" s="96">
        <v>1639138</v>
      </c>
      <c r="J64" s="87">
        <f t="shared" si="0"/>
        <v>0.34510000000000002</v>
      </c>
      <c r="L64" s="91"/>
      <c r="M64" s="91"/>
    </row>
    <row r="65" spans="1:13" ht="12.75" customHeight="1" x14ac:dyDescent="0.2">
      <c r="A65" s="81">
        <v>26005</v>
      </c>
      <c r="B65" s="78" t="s">
        <v>250</v>
      </c>
      <c r="C65" s="95">
        <v>16</v>
      </c>
      <c r="D65" s="96">
        <v>37136</v>
      </c>
      <c r="E65" s="96">
        <v>49412</v>
      </c>
      <c r="F65" s="97">
        <v>14.64</v>
      </c>
      <c r="G65" s="96">
        <v>543677</v>
      </c>
      <c r="H65" s="96">
        <v>179711</v>
      </c>
      <c r="I65" s="96">
        <v>723388</v>
      </c>
      <c r="J65" s="87">
        <f t="shared" si="0"/>
        <v>0.33050000000000002</v>
      </c>
      <c r="L65" s="91"/>
      <c r="M65" s="91"/>
    </row>
    <row r="66" spans="1:13" ht="12.75" customHeight="1" x14ac:dyDescent="0.2">
      <c r="A66" s="81">
        <v>27001</v>
      </c>
      <c r="B66" s="78" t="s">
        <v>251</v>
      </c>
      <c r="C66" s="95">
        <v>22</v>
      </c>
      <c r="D66" s="96">
        <v>39074</v>
      </c>
      <c r="E66" s="96">
        <v>49433</v>
      </c>
      <c r="F66" s="97">
        <v>21.39</v>
      </c>
      <c r="G66" s="96">
        <v>835785</v>
      </c>
      <c r="H66" s="96">
        <v>221585</v>
      </c>
      <c r="I66" s="96">
        <v>1057370</v>
      </c>
      <c r="J66" s="87">
        <f t="shared" si="0"/>
        <v>0.2651</v>
      </c>
      <c r="L66" s="91"/>
      <c r="M66" s="91"/>
    </row>
    <row r="67" spans="1:13" ht="12.75" customHeight="1" x14ac:dyDescent="0.2">
      <c r="A67" s="81">
        <v>28001</v>
      </c>
      <c r="B67" s="78" t="s">
        <v>252</v>
      </c>
      <c r="C67" s="95">
        <v>19</v>
      </c>
      <c r="D67" s="96">
        <v>38601</v>
      </c>
      <c r="E67" s="96">
        <v>49441</v>
      </c>
      <c r="F67" s="97">
        <v>17.25</v>
      </c>
      <c r="G67" s="96">
        <v>665870</v>
      </c>
      <c r="H67" s="96">
        <v>186994</v>
      </c>
      <c r="I67" s="96">
        <v>852864</v>
      </c>
      <c r="J67" s="87">
        <f t="shared" si="0"/>
        <v>0.28079999999999999</v>
      </c>
      <c r="L67" s="91"/>
      <c r="M67" s="91"/>
    </row>
    <row r="68" spans="1:13" ht="12.75" customHeight="1" x14ac:dyDescent="0.2">
      <c r="A68" s="81">
        <v>28002</v>
      </c>
      <c r="B68" s="78" t="s">
        <v>253</v>
      </c>
      <c r="C68" s="95">
        <v>23</v>
      </c>
      <c r="D68" s="96">
        <v>39177</v>
      </c>
      <c r="E68" s="96">
        <v>51892</v>
      </c>
      <c r="F68" s="97">
        <v>21.38</v>
      </c>
      <c r="G68" s="96">
        <v>837595</v>
      </c>
      <c r="H68" s="96">
        <v>271851</v>
      </c>
      <c r="I68" s="96">
        <v>1109446</v>
      </c>
      <c r="J68" s="87">
        <f t="shared" si="0"/>
        <v>0.3246</v>
      </c>
      <c r="L68" s="91"/>
      <c r="M68" s="91"/>
    </row>
    <row r="69" spans="1:13" ht="12.75" customHeight="1" x14ac:dyDescent="0.2">
      <c r="A69" s="81">
        <v>28003</v>
      </c>
      <c r="B69" s="78" t="s">
        <v>254</v>
      </c>
      <c r="C69" s="95">
        <v>50</v>
      </c>
      <c r="D69" s="96">
        <v>39073</v>
      </c>
      <c r="E69" s="96">
        <v>50527</v>
      </c>
      <c r="F69" s="97">
        <v>49.6</v>
      </c>
      <c r="G69" s="96">
        <v>1938004</v>
      </c>
      <c r="H69" s="96">
        <v>568123</v>
      </c>
      <c r="I69" s="96">
        <v>2506127</v>
      </c>
      <c r="J69" s="87">
        <f t="shared" si="0"/>
        <v>0.29310000000000003</v>
      </c>
      <c r="L69" s="91"/>
      <c r="M69" s="91"/>
    </row>
    <row r="70" spans="1:13" ht="12.75" customHeight="1" x14ac:dyDescent="0.2">
      <c r="A70" s="81">
        <v>29004</v>
      </c>
      <c r="B70" s="78" t="s">
        <v>255</v>
      </c>
      <c r="C70" s="95">
        <v>43</v>
      </c>
      <c r="D70" s="96">
        <v>36560</v>
      </c>
      <c r="E70" s="96">
        <v>44199</v>
      </c>
      <c r="F70" s="97">
        <v>40.9</v>
      </c>
      <c r="G70" s="96">
        <v>1495312</v>
      </c>
      <c r="H70" s="96">
        <v>312446</v>
      </c>
      <c r="I70" s="96">
        <v>1807758</v>
      </c>
      <c r="J70" s="87">
        <f t="shared" si="0"/>
        <v>0.20899999999999999</v>
      </c>
      <c r="L70" s="91"/>
      <c r="M70" s="91"/>
    </row>
    <row r="71" spans="1:13" ht="12.75" customHeight="1" x14ac:dyDescent="0.2">
      <c r="A71" s="81">
        <v>30001</v>
      </c>
      <c r="B71" s="78" t="s">
        <v>256</v>
      </c>
      <c r="C71" s="95">
        <v>33</v>
      </c>
      <c r="D71" s="96">
        <v>35670</v>
      </c>
      <c r="E71" s="96">
        <v>42445</v>
      </c>
      <c r="F71" s="97">
        <v>32.1</v>
      </c>
      <c r="G71" s="96">
        <v>1145000</v>
      </c>
      <c r="H71" s="96">
        <v>217489</v>
      </c>
      <c r="I71" s="96">
        <v>1362489</v>
      </c>
      <c r="J71" s="87">
        <f t="shared" ref="J71:J135" si="1">ROUND(H71/G71,4)</f>
        <v>0.18990000000000001</v>
      </c>
      <c r="L71" s="91"/>
      <c r="M71" s="91"/>
    </row>
    <row r="72" spans="1:13" ht="12.75" customHeight="1" x14ac:dyDescent="0.2">
      <c r="A72" s="81">
        <v>30003</v>
      </c>
      <c r="B72" s="78" t="s">
        <v>345</v>
      </c>
      <c r="C72" s="95">
        <v>37</v>
      </c>
      <c r="D72" s="96">
        <v>36264</v>
      </c>
      <c r="E72" s="96">
        <v>46356</v>
      </c>
      <c r="F72" s="97">
        <v>32.78</v>
      </c>
      <c r="G72" s="96">
        <v>1188721</v>
      </c>
      <c r="H72" s="96">
        <v>330839</v>
      </c>
      <c r="I72" s="96">
        <v>1519560</v>
      </c>
      <c r="J72" s="87">
        <f t="shared" si="1"/>
        <v>0.27829999999999999</v>
      </c>
      <c r="L72" s="91"/>
      <c r="M72" s="91"/>
    </row>
    <row r="73" spans="1:13" ht="12.75" customHeight="1" x14ac:dyDescent="0.2">
      <c r="A73" s="81">
        <v>31001</v>
      </c>
      <c r="B73" s="78" t="s">
        <v>257</v>
      </c>
      <c r="C73" s="95">
        <v>23</v>
      </c>
      <c r="D73" s="96">
        <v>39984</v>
      </c>
      <c r="E73" s="96">
        <v>50115</v>
      </c>
      <c r="F73" s="97">
        <v>22.38</v>
      </c>
      <c r="G73" s="96">
        <v>894832</v>
      </c>
      <c r="H73" s="96">
        <v>226743</v>
      </c>
      <c r="I73" s="96">
        <v>1121575</v>
      </c>
      <c r="J73" s="87">
        <f t="shared" si="1"/>
        <v>0.25340000000000001</v>
      </c>
      <c r="L73" s="91"/>
      <c r="M73" s="91"/>
    </row>
    <row r="74" spans="1:13" ht="12.75" customHeight="1" x14ac:dyDescent="0.2">
      <c r="A74" s="81">
        <v>32002</v>
      </c>
      <c r="B74" s="78" t="s">
        <v>258</v>
      </c>
      <c r="C74" s="95">
        <v>166</v>
      </c>
      <c r="D74" s="96">
        <v>42310</v>
      </c>
      <c r="E74" s="96">
        <v>51238</v>
      </c>
      <c r="F74" s="97">
        <v>166</v>
      </c>
      <c r="G74" s="96">
        <v>7023382</v>
      </c>
      <c r="H74" s="96">
        <v>1482049</v>
      </c>
      <c r="I74" s="96">
        <v>8505431</v>
      </c>
      <c r="J74" s="87">
        <f t="shared" si="1"/>
        <v>0.21099999999999999</v>
      </c>
      <c r="L74" s="91"/>
      <c r="M74" s="91"/>
    </row>
    <row r="75" spans="1:13" ht="12.75" customHeight="1" x14ac:dyDescent="0.2">
      <c r="A75" s="81">
        <v>33001</v>
      </c>
      <c r="B75" s="78" t="s">
        <v>259</v>
      </c>
      <c r="C75" s="95">
        <v>27</v>
      </c>
      <c r="D75" s="96">
        <v>37133</v>
      </c>
      <c r="E75" s="96">
        <v>53923</v>
      </c>
      <c r="F75" s="97">
        <v>26.26</v>
      </c>
      <c r="G75" s="96">
        <v>975120</v>
      </c>
      <c r="H75" s="96">
        <v>440892</v>
      </c>
      <c r="I75" s="96">
        <v>1416012</v>
      </c>
      <c r="J75" s="87">
        <f t="shared" si="1"/>
        <v>0.4521</v>
      </c>
      <c r="L75" s="91"/>
      <c r="M75" s="91"/>
    </row>
    <row r="76" spans="1:13" ht="12.75" customHeight="1" x14ac:dyDescent="0.2">
      <c r="A76" s="81">
        <v>33002</v>
      </c>
      <c r="B76" s="78" t="s">
        <v>260</v>
      </c>
      <c r="C76" s="95">
        <v>35</v>
      </c>
      <c r="D76" s="96">
        <v>36854</v>
      </c>
      <c r="E76" s="96">
        <v>49671</v>
      </c>
      <c r="F76" s="97">
        <v>30.29</v>
      </c>
      <c r="G76" s="96">
        <v>1116321</v>
      </c>
      <c r="H76" s="96">
        <v>388220</v>
      </c>
      <c r="I76" s="96">
        <v>1504541</v>
      </c>
      <c r="J76" s="87">
        <f t="shared" si="1"/>
        <v>0.3478</v>
      </c>
      <c r="L76" s="91"/>
      <c r="M76" s="91"/>
    </row>
    <row r="77" spans="1:13" ht="12.75" customHeight="1" x14ac:dyDescent="0.2">
      <c r="A77" s="81">
        <v>33003</v>
      </c>
      <c r="B77" s="78" t="s">
        <v>261</v>
      </c>
      <c r="C77" s="95">
        <v>47</v>
      </c>
      <c r="D77" s="96">
        <v>40015</v>
      </c>
      <c r="E77" s="96">
        <v>52143</v>
      </c>
      <c r="F77" s="97">
        <v>44.38</v>
      </c>
      <c r="G77" s="96">
        <v>1775874</v>
      </c>
      <c r="H77" s="96">
        <v>538232</v>
      </c>
      <c r="I77" s="96">
        <v>2314106</v>
      </c>
      <c r="J77" s="87">
        <f t="shared" si="1"/>
        <v>0.30309999999999998</v>
      </c>
      <c r="L77" s="91"/>
      <c r="M77" s="91"/>
    </row>
    <row r="78" spans="1:13" ht="12.75" customHeight="1" x14ac:dyDescent="0.2">
      <c r="A78" s="81">
        <v>33005</v>
      </c>
      <c r="B78" s="78" t="s">
        <v>262</v>
      </c>
      <c r="C78" s="95">
        <v>26</v>
      </c>
      <c r="D78" s="96">
        <v>35542</v>
      </c>
      <c r="E78" s="96">
        <v>47386</v>
      </c>
      <c r="F78" s="97">
        <v>22.87</v>
      </c>
      <c r="G78" s="96">
        <v>812840</v>
      </c>
      <c r="H78" s="96">
        <v>270867</v>
      </c>
      <c r="I78" s="96">
        <v>1083707</v>
      </c>
      <c r="J78" s="87">
        <f t="shared" si="1"/>
        <v>0.3332</v>
      </c>
      <c r="L78" s="91"/>
      <c r="M78" s="91"/>
    </row>
    <row r="79" spans="1:13" ht="12.75" customHeight="1" x14ac:dyDescent="0.2">
      <c r="A79" s="81">
        <v>34002</v>
      </c>
      <c r="B79" s="78" t="s">
        <v>263</v>
      </c>
      <c r="C79" s="95">
        <v>27</v>
      </c>
      <c r="D79" s="96">
        <v>38270</v>
      </c>
      <c r="E79" s="96">
        <v>49472</v>
      </c>
      <c r="F79" s="97">
        <v>24.87</v>
      </c>
      <c r="G79" s="96">
        <v>951775</v>
      </c>
      <c r="H79" s="96">
        <v>278585</v>
      </c>
      <c r="I79" s="96">
        <v>1230360</v>
      </c>
      <c r="J79" s="87">
        <f t="shared" si="1"/>
        <v>0.29270000000000002</v>
      </c>
      <c r="L79" s="91"/>
      <c r="M79" s="91"/>
    </row>
    <row r="80" spans="1:13" ht="12.75" customHeight="1" x14ac:dyDescent="0.2">
      <c r="A80" s="81">
        <v>35002</v>
      </c>
      <c r="B80" s="78" t="s">
        <v>264</v>
      </c>
      <c r="C80" s="95">
        <v>39</v>
      </c>
      <c r="D80" s="96">
        <v>38429</v>
      </c>
      <c r="E80" s="96">
        <v>50878</v>
      </c>
      <c r="F80" s="97">
        <v>37.03</v>
      </c>
      <c r="G80" s="96">
        <v>1423026</v>
      </c>
      <c r="H80" s="96">
        <v>460977</v>
      </c>
      <c r="I80" s="96">
        <v>1884003</v>
      </c>
      <c r="J80" s="87">
        <f t="shared" si="1"/>
        <v>0.32390000000000002</v>
      </c>
      <c r="L80" s="91"/>
      <c r="M80" s="91"/>
    </row>
    <row r="81" spans="1:13" ht="12.75" customHeight="1" x14ac:dyDescent="0.2">
      <c r="A81" s="81">
        <v>36002</v>
      </c>
      <c r="B81" s="78" t="s">
        <v>265</v>
      </c>
      <c r="C81" s="95">
        <v>28</v>
      </c>
      <c r="D81" s="96">
        <v>36437</v>
      </c>
      <c r="E81" s="96">
        <v>47582</v>
      </c>
      <c r="F81" s="97">
        <v>26.41</v>
      </c>
      <c r="G81" s="96">
        <v>962296</v>
      </c>
      <c r="H81" s="96">
        <v>294349</v>
      </c>
      <c r="I81" s="96">
        <v>1256645</v>
      </c>
      <c r="J81" s="87">
        <f t="shared" si="1"/>
        <v>0.30590000000000001</v>
      </c>
      <c r="L81" s="91"/>
      <c r="M81" s="91"/>
    </row>
    <row r="82" spans="1:13" ht="12.75" customHeight="1" x14ac:dyDescent="0.2">
      <c r="A82" s="81">
        <v>37003</v>
      </c>
      <c r="B82" s="78" t="s">
        <v>266</v>
      </c>
      <c r="C82" s="95">
        <v>21</v>
      </c>
      <c r="D82" s="96">
        <v>33644</v>
      </c>
      <c r="E82" s="96">
        <v>41855</v>
      </c>
      <c r="F82" s="97">
        <v>18.829999999999998</v>
      </c>
      <c r="G82" s="96">
        <v>633522</v>
      </c>
      <c r="H82" s="96">
        <v>154603</v>
      </c>
      <c r="I82" s="96">
        <v>788125</v>
      </c>
      <c r="J82" s="87">
        <f t="shared" si="1"/>
        <v>0.24399999999999999</v>
      </c>
      <c r="L82" s="91"/>
      <c r="M82" s="91"/>
    </row>
    <row r="83" spans="1:13" ht="12.75" customHeight="1" x14ac:dyDescent="0.2">
      <c r="A83" s="81">
        <v>38001</v>
      </c>
      <c r="B83" s="78" t="s">
        <v>267</v>
      </c>
      <c r="C83" s="95">
        <v>24</v>
      </c>
      <c r="D83" s="96">
        <v>39618</v>
      </c>
      <c r="E83" s="96">
        <v>52182</v>
      </c>
      <c r="F83" s="97">
        <v>21.25</v>
      </c>
      <c r="G83" s="96">
        <v>841878</v>
      </c>
      <c r="H83" s="96">
        <v>266992</v>
      </c>
      <c r="I83" s="96">
        <v>1108870</v>
      </c>
      <c r="J83" s="87">
        <f t="shared" si="1"/>
        <v>0.31709999999999999</v>
      </c>
      <c r="L83" s="91"/>
      <c r="M83" s="91"/>
    </row>
    <row r="84" spans="1:13" ht="12.75" customHeight="1" x14ac:dyDescent="0.2">
      <c r="A84" s="81">
        <v>38002</v>
      </c>
      <c r="B84" s="78" t="s">
        <v>268</v>
      </c>
      <c r="C84" s="95">
        <v>27</v>
      </c>
      <c r="D84" s="96">
        <v>38144</v>
      </c>
      <c r="E84" s="96">
        <v>50462</v>
      </c>
      <c r="F84" s="97">
        <v>25.42</v>
      </c>
      <c r="G84" s="96">
        <v>969626</v>
      </c>
      <c r="H84" s="96">
        <v>313113</v>
      </c>
      <c r="I84" s="96">
        <v>1282739</v>
      </c>
      <c r="J84" s="87">
        <f t="shared" si="1"/>
        <v>0.32290000000000002</v>
      </c>
      <c r="L84" s="91"/>
      <c r="M84" s="91"/>
    </row>
    <row r="85" spans="1:13" ht="12.75" customHeight="1" x14ac:dyDescent="0.2">
      <c r="A85" s="81">
        <v>38003</v>
      </c>
      <c r="B85" s="78" t="s">
        <v>269</v>
      </c>
      <c r="C85" s="95">
        <v>21</v>
      </c>
      <c r="D85" s="96">
        <v>36899</v>
      </c>
      <c r="E85" s="96">
        <v>48953</v>
      </c>
      <c r="F85" s="97">
        <v>19.62</v>
      </c>
      <c r="G85" s="96">
        <v>723960</v>
      </c>
      <c r="H85" s="96">
        <v>236507</v>
      </c>
      <c r="I85" s="96">
        <v>960467</v>
      </c>
      <c r="J85" s="87">
        <f t="shared" si="1"/>
        <v>0.32669999999999999</v>
      </c>
      <c r="L85" s="91"/>
      <c r="M85" s="91"/>
    </row>
    <row r="86" spans="1:13" ht="12.75" customHeight="1" x14ac:dyDescent="0.2">
      <c r="A86" s="81">
        <v>39001</v>
      </c>
      <c r="B86" s="78" t="s">
        <v>347</v>
      </c>
      <c r="C86" s="95">
        <v>40</v>
      </c>
      <c r="D86" s="96">
        <v>40211</v>
      </c>
      <c r="E86" s="96">
        <v>55765</v>
      </c>
      <c r="F86" s="97">
        <v>38.47</v>
      </c>
      <c r="G86" s="96">
        <v>1546902</v>
      </c>
      <c r="H86" s="96">
        <v>598393</v>
      </c>
      <c r="I86" s="96">
        <v>2145295</v>
      </c>
      <c r="J86" s="87">
        <f t="shared" si="1"/>
        <v>0.38679999999999998</v>
      </c>
      <c r="L86" s="91"/>
      <c r="M86" s="91"/>
    </row>
    <row r="87" spans="1:13" ht="12.75" customHeight="1" x14ac:dyDescent="0.2">
      <c r="A87" s="81">
        <v>39002</v>
      </c>
      <c r="B87" s="78" t="s">
        <v>270</v>
      </c>
      <c r="C87" s="95">
        <v>81</v>
      </c>
      <c r="D87" s="96">
        <v>43035</v>
      </c>
      <c r="E87" s="96">
        <v>52922</v>
      </c>
      <c r="F87" s="97">
        <v>80.819999999999993</v>
      </c>
      <c r="G87" s="96">
        <v>3478051</v>
      </c>
      <c r="H87" s="96">
        <v>799087</v>
      </c>
      <c r="I87" s="96">
        <v>4277138</v>
      </c>
      <c r="J87" s="87">
        <f t="shared" si="1"/>
        <v>0.2298</v>
      </c>
      <c r="L87" s="91"/>
      <c r="M87" s="91"/>
    </row>
    <row r="88" spans="1:13" ht="12.75" customHeight="1" x14ac:dyDescent="0.2">
      <c r="A88" s="81">
        <v>39004</v>
      </c>
      <c r="B88" s="78" t="s">
        <v>271</v>
      </c>
      <c r="C88" s="95">
        <v>24</v>
      </c>
      <c r="D88" s="96">
        <v>31298</v>
      </c>
      <c r="E88" s="96">
        <v>37762</v>
      </c>
      <c r="F88" s="97">
        <v>21.14</v>
      </c>
      <c r="G88" s="96">
        <v>661650</v>
      </c>
      <c r="H88" s="96">
        <v>136633</v>
      </c>
      <c r="I88" s="96">
        <v>798283</v>
      </c>
      <c r="J88" s="87">
        <f t="shared" si="1"/>
        <v>0.20649999999999999</v>
      </c>
      <c r="L88" s="91"/>
      <c r="M88" s="91"/>
    </row>
    <row r="89" spans="1:13" ht="12.75" customHeight="1" x14ac:dyDescent="0.2">
      <c r="A89" s="81">
        <v>39005</v>
      </c>
      <c r="B89" s="78" t="s">
        <v>272</v>
      </c>
      <c r="C89" s="95">
        <v>20</v>
      </c>
      <c r="D89" s="96">
        <v>34198</v>
      </c>
      <c r="E89" s="96">
        <v>43044</v>
      </c>
      <c r="F89" s="97">
        <v>18.2</v>
      </c>
      <c r="G89" s="96">
        <v>622409</v>
      </c>
      <c r="H89" s="96">
        <v>160985</v>
      </c>
      <c r="I89" s="96">
        <v>783394</v>
      </c>
      <c r="J89" s="87">
        <f t="shared" si="1"/>
        <v>0.2586</v>
      </c>
      <c r="L89" s="91"/>
      <c r="M89" s="91"/>
    </row>
    <row r="90" spans="1:13" ht="12.75" customHeight="1" x14ac:dyDescent="0.2">
      <c r="A90" s="81">
        <v>40001</v>
      </c>
      <c r="B90" s="78" t="s">
        <v>273</v>
      </c>
      <c r="C90" s="95">
        <v>67</v>
      </c>
      <c r="D90" s="96">
        <v>43922</v>
      </c>
      <c r="E90" s="96">
        <v>60818</v>
      </c>
      <c r="F90" s="97">
        <v>67</v>
      </c>
      <c r="G90" s="96">
        <v>2942790</v>
      </c>
      <c r="H90" s="96">
        <v>1132031</v>
      </c>
      <c r="I90" s="96">
        <v>4074821</v>
      </c>
      <c r="J90" s="87">
        <f t="shared" si="1"/>
        <v>0.38469999999999999</v>
      </c>
      <c r="L90" s="91"/>
      <c r="M90" s="91"/>
    </row>
    <row r="91" spans="1:13" ht="12.75" customHeight="1" x14ac:dyDescent="0.2">
      <c r="A91" s="81">
        <v>40002</v>
      </c>
      <c r="B91" s="78" t="s">
        <v>274</v>
      </c>
      <c r="C91" s="95">
        <v>151</v>
      </c>
      <c r="D91" s="96">
        <v>41944</v>
      </c>
      <c r="E91" s="96">
        <v>50793</v>
      </c>
      <c r="F91" s="97">
        <v>148.30000000000001</v>
      </c>
      <c r="G91" s="96">
        <v>6220295</v>
      </c>
      <c r="H91" s="96">
        <v>1312249</v>
      </c>
      <c r="I91" s="96">
        <v>7532544</v>
      </c>
      <c r="J91" s="87">
        <f t="shared" si="1"/>
        <v>0.21099999999999999</v>
      </c>
      <c r="L91" s="91"/>
      <c r="M91" s="91"/>
    </row>
    <row r="92" spans="1:13" ht="12.75" customHeight="1" x14ac:dyDescent="0.2">
      <c r="A92" s="81">
        <v>41001</v>
      </c>
      <c r="B92" s="78" t="s">
        <v>275</v>
      </c>
      <c r="C92" s="95">
        <v>63</v>
      </c>
      <c r="D92" s="96">
        <v>38985</v>
      </c>
      <c r="E92" s="96">
        <v>48085</v>
      </c>
      <c r="F92" s="97">
        <v>61.64</v>
      </c>
      <c r="G92" s="96">
        <v>2403037</v>
      </c>
      <c r="H92" s="96">
        <v>560907</v>
      </c>
      <c r="I92" s="96">
        <v>2963944</v>
      </c>
      <c r="J92" s="87">
        <f t="shared" si="1"/>
        <v>0.2334</v>
      </c>
      <c r="L92" s="91"/>
      <c r="M92" s="91"/>
    </row>
    <row r="93" spans="1:13" ht="12.75" customHeight="1" x14ac:dyDescent="0.2">
      <c r="A93" s="81">
        <v>41002</v>
      </c>
      <c r="B93" s="78" t="s">
        <v>276</v>
      </c>
      <c r="C93" s="95">
        <v>285</v>
      </c>
      <c r="D93" s="96">
        <v>39405</v>
      </c>
      <c r="E93" s="96">
        <v>49104</v>
      </c>
      <c r="F93" s="97">
        <v>280.37</v>
      </c>
      <c r="G93" s="96">
        <v>11047853</v>
      </c>
      <c r="H93" s="96">
        <v>2719414</v>
      </c>
      <c r="I93" s="96">
        <v>13767267</v>
      </c>
      <c r="J93" s="87">
        <f t="shared" si="1"/>
        <v>0.24610000000000001</v>
      </c>
      <c r="L93" s="91"/>
      <c r="M93" s="91"/>
    </row>
    <row r="94" spans="1:13" ht="12.75" customHeight="1" x14ac:dyDescent="0.2">
      <c r="A94" s="81">
        <v>41004</v>
      </c>
      <c r="B94" s="78" t="s">
        <v>277</v>
      </c>
      <c r="C94" s="95">
        <v>71</v>
      </c>
      <c r="D94" s="96">
        <v>37682</v>
      </c>
      <c r="E94" s="96">
        <v>47937</v>
      </c>
      <c r="F94" s="97">
        <v>69.62</v>
      </c>
      <c r="G94" s="96">
        <v>2623453</v>
      </c>
      <c r="H94" s="96">
        <v>713891</v>
      </c>
      <c r="I94" s="96">
        <v>3337344</v>
      </c>
      <c r="J94" s="87">
        <f t="shared" si="1"/>
        <v>0.27210000000000001</v>
      </c>
      <c r="L94" s="91"/>
      <c r="M94" s="91"/>
    </row>
    <row r="95" spans="1:13" ht="12.75" customHeight="1" x14ac:dyDescent="0.2">
      <c r="A95" s="81">
        <v>41005</v>
      </c>
      <c r="B95" s="78" t="s">
        <v>278</v>
      </c>
      <c r="C95" s="95">
        <v>100</v>
      </c>
      <c r="D95" s="96">
        <v>38871</v>
      </c>
      <c r="E95" s="96">
        <v>49931</v>
      </c>
      <c r="F95" s="97">
        <v>99</v>
      </c>
      <c r="G95" s="96">
        <v>3848207</v>
      </c>
      <c r="H95" s="96">
        <v>1094984</v>
      </c>
      <c r="I95" s="96">
        <v>4943191</v>
      </c>
      <c r="J95" s="87">
        <f t="shared" si="1"/>
        <v>0.28449999999999998</v>
      </c>
      <c r="L95" s="91"/>
      <c r="M95" s="91"/>
    </row>
    <row r="96" spans="1:13" ht="12.75" customHeight="1" x14ac:dyDescent="0.2">
      <c r="A96" s="81">
        <v>42001</v>
      </c>
      <c r="B96" s="78" t="s">
        <v>279</v>
      </c>
      <c r="C96" s="95">
        <v>40</v>
      </c>
      <c r="D96" s="96">
        <v>43860</v>
      </c>
      <c r="E96" s="96">
        <v>57266</v>
      </c>
      <c r="F96" s="97">
        <v>38.79</v>
      </c>
      <c r="G96" s="96">
        <v>1701334</v>
      </c>
      <c r="H96" s="96">
        <v>520008</v>
      </c>
      <c r="I96" s="96">
        <v>2221342</v>
      </c>
      <c r="J96" s="87">
        <f t="shared" si="1"/>
        <v>0.30559999999999998</v>
      </c>
      <c r="L96" s="91"/>
      <c r="M96" s="91"/>
    </row>
    <row r="97" spans="1:13" ht="12.75" customHeight="1" x14ac:dyDescent="0.2">
      <c r="A97" s="81">
        <v>43001</v>
      </c>
      <c r="B97" s="78" t="s">
        <v>280</v>
      </c>
      <c r="C97" s="95">
        <v>24</v>
      </c>
      <c r="D97" s="96">
        <v>38979</v>
      </c>
      <c r="E97" s="96">
        <v>49375</v>
      </c>
      <c r="F97" s="97">
        <v>21.51</v>
      </c>
      <c r="G97" s="96">
        <v>838433</v>
      </c>
      <c r="H97" s="96">
        <v>223627</v>
      </c>
      <c r="I97" s="96">
        <v>1062060</v>
      </c>
      <c r="J97" s="87">
        <f t="shared" si="1"/>
        <v>0.26669999999999999</v>
      </c>
      <c r="L97" s="91"/>
      <c r="M97" s="91"/>
    </row>
    <row r="98" spans="1:13" ht="12.75" customHeight="1" x14ac:dyDescent="0.2">
      <c r="A98" s="81">
        <v>43002</v>
      </c>
      <c r="B98" s="78" t="s">
        <v>281</v>
      </c>
      <c r="C98" s="95">
        <v>22</v>
      </c>
      <c r="D98" s="96">
        <v>38040</v>
      </c>
      <c r="E98" s="96">
        <v>47662</v>
      </c>
      <c r="F98" s="97">
        <v>20.63</v>
      </c>
      <c r="G98" s="96">
        <v>784775</v>
      </c>
      <c r="H98" s="96">
        <v>198489</v>
      </c>
      <c r="I98" s="96">
        <v>983264</v>
      </c>
      <c r="J98" s="87">
        <f t="shared" si="1"/>
        <v>0.25290000000000001</v>
      </c>
      <c r="L98" s="91"/>
      <c r="M98" s="91"/>
    </row>
    <row r="99" spans="1:13" ht="12.75" customHeight="1" x14ac:dyDescent="0.2">
      <c r="A99" s="81">
        <v>43007</v>
      </c>
      <c r="B99" s="78" t="s">
        <v>282</v>
      </c>
      <c r="C99" s="95">
        <v>33</v>
      </c>
      <c r="D99" s="96">
        <v>39059</v>
      </c>
      <c r="E99" s="96">
        <v>50237</v>
      </c>
      <c r="F99" s="97">
        <v>30.15</v>
      </c>
      <c r="G99" s="96">
        <v>1177636</v>
      </c>
      <c r="H99" s="96">
        <v>337012</v>
      </c>
      <c r="I99" s="96">
        <v>1514648</v>
      </c>
      <c r="J99" s="87">
        <f t="shared" si="1"/>
        <v>0.28620000000000001</v>
      </c>
      <c r="L99" s="91"/>
      <c r="M99" s="91"/>
    </row>
    <row r="100" spans="1:13" ht="12.75" customHeight="1" x14ac:dyDescent="0.2">
      <c r="A100" s="81">
        <v>44001</v>
      </c>
      <c r="B100" s="78" t="s">
        <v>283</v>
      </c>
      <c r="C100" s="95">
        <v>21</v>
      </c>
      <c r="D100" s="96">
        <v>36080</v>
      </c>
      <c r="E100" s="96">
        <v>49938</v>
      </c>
      <c r="F100" s="97">
        <v>18.72</v>
      </c>
      <c r="G100" s="96">
        <v>675420</v>
      </c>
      <c r="H100" s="96">
        <v>259421</v>
      </c>
      <c r="I100" s="96">
        <v>934841</v>
      </c>
      <c r="J100" s="87">
        <f t="shared" si="1"/>
        <v>0.3841</v>
      </c>
      <c r="L100" s="91"/>
      <c r="M100" s="91"/>
    </row>
    <row r="101" spans="1:13" ht="12.75" customHeight="1" x14ac:dyDescent="0.2">
      <c r="A101" s="81">
        <v>44002</v>
      </c>
      <c r="B101" s="78" t="s">
        <v>284</v>
      </c>
      <c r="C101" s="95">
        <v>24</v>
      </c>
      <c r="D101" s="96">
        <v>31981</v>
      </c>
      <c r="E101" s="96">
        <v>38763</v>
      </c>
      <c r="F101" s="97">
        <v>22.88</v>
      </c>
      <c r="G101" s="96">
        <v>731730</v>
      </c>
      <c r="H101" s="96">
        <v>155159</v>
      </c>
      <c r="I101" s="96">
        <v>886889</v>
      </c>
      <c r="J101" s="87">
        <f t="shared" si="1"/>
        <v>0.21199999999999999</v>
      </c>
      <c r="L101" s="91"/>
      <c r="M101" s="91"/>
    </row>
    <row r="102" spans="1:13" ht="12.75" customHeight="1" x14ac:dyDescent="0.2">
      <c r="A102" s="81">
        <v>45004</v>
      </c>
      <c r="B102" s="78" t="s">
        <v>346</v>
      </c>
      <c r="C102" s="95">
        <v>38</v>
      </c>
      <c r="D102" s="96">
        <v>42055</v>
      </c>
      <c r="E102" s="96">
        <v>51292</v>
      </c>
      <c r="F102" s="97">
        <v>36.700000000000003</v>
      </c>
      <c r="G102" s="96">
        <v>1543403</v>
      </c>
      <c r="H102" s="96">
        <v>339022</v>
      </c>
      <c r="I102" s="96">
        <v>1882425</v>
      </c>
      <c r="J102" s="87">
        <f t="shared" si="1"/>
        <v>0.21970000000000001</v>
      </c>
      <c r="L102" s="91"/>
      <c r="M102" s="91"/>
    </row>
    <row r="103" spans="1:13" ht="12.75" customHeight="1" x14ac:dyDescent="0.2">
      <c r="A103" s="81">
        <v>45005</v>
      </c>
      <c r="B103" s="78" t="s">
        <v>285</v>
      </c>
      <c r="C103" s="95">
        <v>21</v>
      </c>
      <c r="D103" s="96">
        <v>38856</v>
      </c>
      <c r="E103" s="96">
        <v>50718</v>
      </c>
      <c r="F103" s="97">
        <v>20.04</v>
      </c>
      <c r="G103" s="96">
        <v>778677</v>
      </c>
      <c r="H103" s="96">
        <v>237717</v>
      </c>
      <c r="I103" s="96">
        <v>1016394</v>
      </c>
      <c r="J103" s="87">
        <f t="shared" si="1"/>
        <v>0.30530000000000002</v>
      </c>
      <c r="L103" s="91"/>
      <c r="M103" s="91"/>
    </row>
    <row r="104" spans="1:13" ht="12.75" customHeight="1" x14ac:dyDescent="0.2">
      <c r="A104" s="81">
        <v>46001</v>
      </c>
      <c r="B104" s="78" t="s">
        <v>286</v>
      </c>
      <c r="C104" s="95">
        <v>190</v>
      </c>
      <c r="D104" s="96">
        <v>40919</v>
      </c>
      <c r="E104" s="96">
        <v>52125</v>
      </c>
      <c r="F104" s="97">
        <v>187.06</v>
      </c>
      <c r="G104" s="96">
        <v>7654386</v>
      </c>
      <c r="H104" s="96">
        <v>2096092</v>
      </c>
      <c r="I104" s="96">
        <v>9750478</v>
      </c>
      <c r="J104" s="87">
        <f t="shared" si="1"/>
        <v>0.27379999999999999</v>
      </c>
      <c r="L104" s="91"/>
      <c r="M104" s="91"/>
    </row>
    <row r="105" spans="1:13" ht="12.75" customHeight="1" x14ac:dyDescent="0.2">
      <c r="A105" s="81">
        <v>46002</v>
      </c>
      <c r="B105" s="78" t="s">
        <v>287</v>
      </c>
      <c r="C105" s="95">
        <v>18</v>
      </c>
      <c r="D105" s="96">
        <v>32261</v>
      </c>
      <c r="E105" s="96">
        <v>39541</v>
      </c>
      <c r="F105" s="97">
        <v>17.22</v>
      </c>
      <c r="G105" s="96">
        <v>555538</v>
      </c>
      <c r="H105" s="96">
        <v>125364</v>
      </c>
      <c r="I105" s="96">
        <v>680902</v>
      </c>
      <c r="J105" s="87">
        <f t="shared" si="1"/>
        <v>0.22570000000000001</v>
      </c>
      <c r="L105" s="91"/>
      <c r="M105" s="91"/>
    </row>
    <row r="106" spans="1:13" ht="12.75" customHeight="1" x14ac:dyDescent="0.2">
      <c r="A106" s="81">
        <v>47001</v>
      </c>
      <c r="B106" s="78" t="s">
        <v>288</v>
      </c>
      <c r="C106" s="95">
        <v>42</v>
      </c>
      <c r="D106" s="96">
        <v>36708</v>
      </c>
      <c r="E106" s="96">
        <v>48556</v>
      </c>
      <c r="F106" s="97">
        <v>41.33</v>
      </c>
      <c r="G106" s="96">
        <v>1517155</v>
      </c>
      <c r="H106" s="96">
        <v>489664</v>
      </c>
      <c r="I106" s="96">
        <v>2006819</v>
      </c>
      <c r="J106" s="87">
        <f t="shared" si="1"/>
        <v>0.32279999999999998</v>
      </c>
      <c r="L106" s="91"/>
      <c r="M106" s="91"/>
    </row>
    <row r="107" spans="1:13" ht="12.75" customHeight="1" x14ac:dyDescent="0.2">
      <c r="A107" s="81">
        <v>48003</v>
      </c>
      <c r="B107" s="78" t="s">
        <v>289</v>
      </c>
      <c r="C107" s="95">
        <v>33</v>
      </c>
      <c r="D107" s="96">
        <v>38136</v>
      </c>
      <c r="E107" s="96">
        <v>48913</v>
      </c>
      <c r="F107" s="97">
        <v>32.15</v>
      </c>
      <c r="G107" s="96">
        <v>1226078</v>
      </c>
      <c r="H107" s="96">
        <v>346479</v>
      </c>
      <c r="I107" s="96">
        <v>1572557</v>
      </c>
      <c r="J107" s="87">
        <f t="shared" si="1"/>
        <v>0.28260000000000002</v>
      </c>
      <c r="L107" s="91"/>
      <c r="M107" s="91"/>
    </row>
    <row r="108" spans="1:13" ht="12.75" customHeight="1" x14ac:dyDescent="0.2">
      <c r="A108" s="81">
        <v>49001</v>
      </c>
      <c r="B108" s="78" t="s">
        <v>290</v>
      </c>
      <c r="C108" s="95">
        <v>35</v>
      </c>
      <c r="D108" s="96">
        <v>38489</v>
      </c>
      <c r="E108" s="96">
        <v>50098</v>
      </c>
      <c r="F108" s="97">
        <v>34.479999999999997</v>
      </c>
      <c r="G108" s="96">
        <v>1327103</v>
      </c>
      <c r="H108" s="96">
        <v>400271</v>
      </c>
      <c r="I108" s="96">
        <v>1727374</v>
      </c>
      <c r="J108" s="87">
        <f t="shared" si="1"/>
        <v>0.30159999999999998</v>
      </c>
      <c r="L108" s="91"/>
      <c r="M108" s="91"/>
    </row>
    <row r="109" spans="1:13" ht="12.75" customHeight="1" x14ac:dyDescent="0.2">
      <c r="A109" s="81">
        <v>49002</v>
      </c>
      <c r="B109" s="78" t="s">
        <v>291</v>
      </c>
      <c r="C109" s="95">
        <v>226</v>
      </c>
      <c r="D109" s="96">
        <v>42987</v>
      </c>
      <c r="E109" s="96">
        <v>57947</v>
      </c>
      <c r="F109" s="97">
        <v>222.77</v>
      </c>
      <c r="G109" s="96">
        <v>9576299</v>
      </c>
      <c r="H109" s="96">
        <v>3332630</v>
      </c>
      <c r="I109" s="96">
        <v>12908929</v>
      </c>
      <c r="J109" s="87">
        <f t="shared" si="1"/>
        <v>0.34799999999999998</v>
      </c>
      <c r="L109" s="91"/>
      <c r="M109" s="91"/>
    </row>
    <row r="110" spans="1:13" ht="12.75" customHeight="1" x14ac:dyDescent="0.2">
      <c r="A110" s="81">
        <v>49003</v>
      </c>
      <c r="B110" s="78" t="s">
        <v>292</v>
      </c>
      <c r="C110" s="95">
        <v>67</v>
      </c>
      <c r="D110" s="96">
        <v>38659</v>
      </c>
      <c r="E110" s="96">
        <v>49291</v>
      </c>
      <c r="F110" s="97">
        <v>64.209999999999994</v>
      </c>
      <c r="G110" s="96">
        <v>2482279</v>
      </c>
      <c r="H110" s="96">
        <v>682725</v>
      </c>
      <c r="I110" s="96">
        <v>3165004</v>
      </c>
      <c r="J110" s="87">
        <f t="shared" si="1"/>
        <v>0.27500000000000002</v>
      </c>
      <c r="L110" s="91"/>
      <c r="M110" s="91"/>
    </row>
    <row r="111" spans="1:13" ht="12.75" customHeight="1" x14ac:dyDescent="0.2">
      <c r="A111" s="81">
        <v>49004</v>
      </c>
      <c r="B111" s="78" t="s">
        <v>386</v>
      </c>
      <c r="C111" s="95"/>
      <c r="D111" s="96"/>
      <c r="E111" s="96"/>
      <c r="F111" s="97"/>
      <c r="G111" s="96"/>
      <c r="H111" s="96"/>
      <c r="I111" s="96"/>
      <c r="L111" s="91"/>
      <c r="M111" s="91"/>
    </row>
    <row r="112" spans="1:13" ht="12.75" customHeight="1" x14ac:dyDescent="0.2">
      <c r="A112" s="81">
        <v>49005</v>
      </c>
      <c r="B112" s="78" t="s">
        <v>293</v>
      </c>
      <c r="C112" s="95">
        <v>1540</v>
      </c>
      <c r="D112" s="96">
        <v>46663</v>
      </c>
      <c r="E112" s="96">
        <v>62218</v>
      </c>
      <c r="F112" s="97">
        <v>1510.78</v>
      </c>
      <c r="G112" s="96">
        <v>70497356</v>
      </c>
      <c r="H112" s="96">
        <v>23500674</v>
      </c>
      <c r="I112" s="96">
        <v>93998030</v>
      </c>
      <c r="J112" s="87">
        <f t="shared" si="1"/>
        <v>0.33339999999999997</v>
      </c>
      <c r="L112" s="91"/>
      <c r="M112" s="91"/>
    </row>
    <row r="113" spans="1:13" ht="12.75" customHeight="1" x14ac:dyDescent="0.2">
      <c r="A113" s="81">
        <v>49006</v>
      </c>
      <c r="B113" s="78" t="s">
        <v>294</v>
      </c>
      <c r="C113" s="95">
        <v>60</v>
      </c>
      <c r="D113" s="96">
        <v>41335</v>
      </c>
      <c r="E113" s="96">
        <v>53654</v>
      </c>
      <c r="F113" s="97">
        <v>60</v>
      </c>
      <c r="G113" s="96">
        <v>2480122</v>
      </c>
      <c r="H113" s="96">
        <v>739109</v>
      </c>
      <c r="I113" s="96">
        <v>3219231</v>
      </c>
      <c r="J113" s="87">
        <f t="shared" si="1"/>
        <v>0.29799999999999999</v>
      </c>
      <c r="L113" s="91"/>
      <c r="M113" s="91"/>
    </row>
    <row r="114" spans="1:13" ht="12.75" customHeight="1" x14ac:dyDescent="0.2">
      <c r="A114" s="81">
        <v>49007</v>
      </c>
      <c r="B114" s="78" t="s">
        <v>295</v>
      </c>
      <c r="C114" s="95">
        <v>93</v>
      </c>
      <c r="D114" s="96">
        <v>41126</v>
      </c>
      <c r="E114" s="96">
        <v>50272</v>
      </c>
      <c r="F114" s="97">
        <v>88.9</v>
      </c>
      <c r="G114" s="96">
        <v>3656068</v>
      </c>
      <c r="H114" s="96">
        <v>813076</v>
      </c>
      <c r="I114" s="96">
        <v>4469144</v>
      </c>
      <c r="J114" s="87">
        <f t="shared" si="1"/>
        <v>0.22239999999999999</v>
      </c>
      <c r="L114" s="91"/>
      <c r="M114" s="91"/>
    </row>
    <row r="115" spans="1:13" ht="12.75" customHeight="1" x14ac:dyDescent="0.2">
      <c r="A115" s="81">
        <v>50003</v>
      </c>
      <c r="B115" s="78" t="s">
        <v>296</v>
      </c>
      <c r="C115" s="95">
        <v>59</v>
      </c>
      <c r="D115" s="96">
        <v>35055</v>
      </c>
      <c r="E115" s="96">
        <v>42982</v>
      </c>
      <c r="F115" s="97">
        <v>55.25</v>
      </c>
      <c r="G115" s="96">
        <v>1936806</v>
      </c>
      <c r="H115" s="96">
        <v>437946</v>
      </c>
      <c r="I115" s="96">
        <v>2374752</v>
      </c>
      <c r="J115" s="87">
        <f t="shared" si="1"/>
        <v>0.2261</v>
      </c>
      <c r="L115" s="91"/>
      <c r="M115" s="91"/>
    </row>
    <row r="116" spans="1:13" ht="12.75" customHeight="1" x14ac:dyDescent="0.2">
      <c r="A116" s="81">
        <v>50005</v>
      </c>
      <c r="B116" s="78" t="s">
        <v>297</v>
      </c>
      <c r="C116" s="95">
        <v>21</v>
      </c>
      <c r="D116" s="96">
        <v>34192</v>
      </c>
      <c r="E116" s="96">
        <v>43001</v>
      </c>
      <c r="F116" s="97">
        <v>19.75</v>
      </c>
      <c r="G116" s="96">
        <v>675293</v>
      </c>
      <c r="H116" s="96">
        <v>173981</v>
      </c>
      <c r="I116" s="96">
        <v>849274</v>
      </c>
      <c r="J116" s="87">
        <f t="shared" si="1"/>
        <v>0.2576</v>
      </c>
      <c r="L116" s="91"/>
      <c r="M116" s="91"/>
    </row>
    <row r="117" spans="1:13" ht="12.75" customHeight="1" x14ac:dyDescent="0.2">
      <c r="A117" s="81">
        <v>51001</v>
      </c>
      <c r="B117" s="78" t="s">
        <v>298</v>
      </c>
      <c r="C117" s="95">
        <v>188</v>
      </c>
      <c r="D117" s="96">
        <v>49535</v>
      </c>
      <c r="E117" s="96">
        <v>61102</v>
      </c>
      <c r="F117" s="97">
        <v>187.2</v>
      </c>
      <c r="G117" s="96">
        <v>9273030</v>
      </c>
      <c r="H117" s="96">
        <v>2165220</v>
      </c>
      <c r="I117" s="96">
        <v>11438250</v>
      </c>
      <c r="J117" s="87">
        <f t="shared" si="1"/>
        <v>0.23350000000000001</v>
      </c>
      <c r="L117" s="91"/>
      <c r="M117" s="91"/>
    </row>
    <row r="118" spans="1:13" ht="12.75" customHeight="1" x14ac:dyDescent="0.2">
      <c r="A118" s="81">
        <v>51002</v>
      </c>
      <c r="B118" s="78" t="s">
        <v>299</v>
      </c>
      <c r="C118" s="95">
        <v>39</v>
      </c>
      <c r="D118" s="96">
        <v>44428</v>
      </c>
      <c r="E118" s="96">
        <v>56701</v>
      </c>
      <c r="F118" s="97">
        <v>38.75</v>
      </c>
      <c r="G118" s="96">
        <v>1721574</v>
      </c>
      <c r="H118" s="96">
        <v>475585</v>
      </c>
      <c r="I118" s="96">
        <v>2197159</v>
      </c>
      <c r="J118" s="87">
        <f t="shared" si="1"/>
        <v>0.27629999999999999</v>
      </c>
      <c r="L118" s="91"/>
      <c r="M118" s="91"/>
    </row>
    <row r="119" spans="1:13" ht="12.75" customHeight="1" x14ac:dyDescent="0.2">
      <c r="A119" s="81">
        <v>51003</v>
      </c>
      <c r="B119" s="78" t="s">
        <v>300</v>
      </c>
      <c r="C119" s="95">
        <v>21</v>
      </c>
      <c r="D119" s="96">
        <v>38599</v>
      </c>
      <c r="E119" s="96">
        <v>51966</v>
      </c>
      <c r="F119" s="97">
        <v>20.260000000000002</v>
      </c>
      <c r="G119" s="96">
        <v>782008</v>
      </c>
      <c r="H119" s="96">
        <v>270821</v>
      </c>
      <c r="I119" s="96">
        <v>1052829</v>
      </c>
      <c r="J119" s="87">
        <f t="shared" si="1"/>
        <v>0.3463</v>
      </c>
      <c r="L119" s="91"/>
      <c r="M119" s="91"/>
    </row>
    <row r="120" spans="1:13" ht="12.75" customHeight="1" x14ac:dyDescent="0.2">
      <c r="A120" s="81">
        <v>51004</v>
      </c>
      <c r="B120" s="78" t="s">
        <v>351</v>
      </c>
      <c r="C120" s="95">
        <v>803</v>
      </c>
      <c r="D120" s="96">
        <v>45548</v>
      </c>
      <c r="E120" s="96">
        <v>58548</v>
      </c>
      <c r="F120" s="97">
        <v>793.78</v>
      </c>
      <c r="G120" s="96">
        <v>36155350</v>
      </c>
      <c r="H120" s="96">
        <v>10319048</v>
      </c>
      <c r="I120" s="96">
        <v>46474398</v>
      </c>
      <c r="J120" s="87">
        <f t="shared" si="1"/>
        <v>0.28539999999999999</v>
      </c>
      <c r="L120" s="91"/>
      <c r="M120" s="91"/>
    </row>
    <row r="121" spans="1:13" ht="12.75" customHeight="1" x14ac:dyDescent="0.2">
      <c r="A121" s="81">
        <v>51005</v>
      </c>
      <c r="B121" s="78" t="s">
        <v>301</v>
      </c>
      <c r="C121" s="95">
        <v>24</v>
      </c>
      <c r="D121" s="96">
        <v>39781</v>
      </c>
      <c r="E121" s="96">
        <v>53460</v>
      </c>
      <c r="F121" s="97">
        <v>23.11</v>
      </c>
      <c r="G121" s="96">
        <v>919332</v>
      </c>
      <c r="H121" s="96">
        <v>316121</v>
      </c>
      <c r="I121" s="96">
        <v>1235453</v>
      </c>
      <c r="J121" s="87">
        <f t="shared" si="1"/>
        <v>0.34389999999999998</v>
      </c>
      <c r="L121" s="91"/>
      <c r="M121" s="91"/>
    </row>
    <row r="122" spans="1:13" ht="12.75" customHeight="1" x14ac:dyDescent="0.2">
      <c r="A122" s="81">
        <v>52001</v>
      </c>
      <c r="B122" s="78" t="s">
        <v>302</v>
      </c>
      <c r="C122" s="95">
        <v>18</v>
      </c>
      <c r="D122" s="96">
        <v>40874</v>
      </c>
      <c r="E122" s="96">
        <v>47287</v>
      </c>
      <c r="F122" s="97">
        <v>17.5</v>
      </c>
      <c r="G122" s="96">
        <v>715303</v>
      </c>
      <c r="H122" s="96">
        <v>112211</v>
      </c>
      <c r="I122" s="96">
        <v>827514</v>
      </c>
      <c r="J122" s="87">
        <f t="shared" si="1"/>
        <v>0.15690000000000001</v>
      </c>
      <c r="L122" s="91"/>
      <c r="M122" s="91"/>
    </row>
    <row r="123" spans="1:13" ht="12.75" customHeight="1" x14ac:dyDescent="0.2">
      <c r="A123" s="81">
        <v>52004</v>
      </c>
      <c r="B123" s="78" t="s">
        <v>303</v>
      </c>
      <c r="C123" s="95">
        <v>25</v>
      </c>
      <c r="D123" s="96">
        <v>42981</v>
      </c>
      <c r="E123" s="96">
        <v>52465</v>
      </c>
      <c r="F123" s="97">
        <v>21.85</v>
      </c>
      <c r="G123" s="96">
        <v>939144</v>
      </c>
      <c r="H123" s="96">
        <v>207218</v>
      </c>
      <c r="I123" s="96">
        <v>1146362</v>
      </c>
      <c r="J123" s="87">
        <f t="shared" si="1"/>
        <v>0.22059999999999999</v>
      </c>
      <c r="L123" s="91"/>
      <c r="M123" s="91"/>
    </row>
    <row r="124" spans="1:13" ht="12.75" customHeight="1" x14ac:dyDescent="0.2">
      <c r="A124" s="81">
        <v>53001</v>
      </c>
      <c r="B124" s="78" t="s">
        <v>304</v>
      </c>
      <c r="C124" s="95">
        <v>23</v>
      </c>
      <c r="D124" s="96">
        <v>36560</v>
      </c>
      <c r="E124" s="96">
        <v>46077</v>
      </c>
      <c r="F124" s="97">
        <v>21.75</v>
      </c>
      <c r="G124" s="96">
        <v>795190</v>
      </c>
      <c r="H124" s="96">
        <v>206983</v>
      </c>
      <c r="I124" s="96">
        <v>1002173</v>
      </c>
      <c r="J124" s="87">
        <f t="shared" si="1"/>
        <v>0.26029999999999998</v>
      </c>
      <c r="L124" s="91"/>
      <c r="M124" s="91"/>
    </row>
    <row r="125" spans="1:13" ht="12.75" customHeight="1" x14ac:dyDescent="0.2">
      <c r="A125" s="81">
        <v>53002</v>
      </c>
      <c r="B125" s="78" t="s">
        <v>305</v>
      </c>
      <c r="C125" s="95">
        <v>18</v>
      </c>
      <c r="D125" s="96">
        <v>34174</v>
      </c>
      <c r="E125" s="96">
        <v>47033</v>
      </c>
      <c r="F125" s="97">
        <v>15.88</v>
      </c>
      <c r="G125" s="96">
        <v>542676</v>
      </c>
      <c r="H125" s="96">
        <v>204201</v>
      </c>
      <c r="I125" s="96">
        <v>746877</v>
      </c>
      <c r="J125" s="87">
        <f t="shared" si="1"/>
        <v>0.37630000000000002</v>
      </c>
      <c r="L125" s="91"/>
      <c r="M125" s="91"/>
    </row>
    <row r="126" spans="1:13" ht="12.75" customHeight="1" x14ac:dyDescent="0.2">
      <c r="A126" s="81">
        <v>54002</v>
      </c>
      <c r="B126" s="78" t="s">
        <v>306</v>
      </c>
      <c r="C126" s="95">
        <v>72</v>
      </c>
      <c r="D126" s="96">
        <v>40215</v>
      </c>
      <c r="E126" s="96">
        <v>51500</v>
      </c>
      <c r="F126" s="97">
        <v>71.040000000000006</v>
      </c>
      <c r="G126" s="96">
        <v>2856905</v>
      </c>
      <c r="H126" s="96">
        <v>801648</v>
      </c>
      <c r="I126" s="96">
        <v>3658553</v>
      </c>
      <c r="J126" s="87">
        <f t="shared" si="1"/>
        <v>0.28060000000000002</v>
      </c>
      <c r="L126" s="91"/>
      <c r="M126" s="91"/>
    </row>
    <row r="127" spans="1:13" ht="12.75" customHeight="1" x14ac:dyDescent="0.2">
      <c r="A127" s="81">
        <v>54004</v>
      </c>
      <c r="B127" s="78" t="s">
        <v>307</v>
      </c>
      <c r="C127" s="95">
        <v>23</v>
      </c>
      <c r="D127" s="96">
        <v>38379</v>
      </c>
      <c r="E127" s="96">
        <v>52082</v>
      </c>
      <c r="F127" s="97">
        <v>21.25</v>
      </c>
      <c r="G127" s="96">
        <v>815555</v>
      </c>
      <c r="H127" s="96">
        <v>291179</v>
      </c>
      <c r="I127" s="96">
        <v>1106734</v>
      </c>
      <c r="J127" s="87">
        <f t="shared" si="1"/>
        <v>0.35699999999999998</v>
      </c>
      <c r="L127" s="91"/>
      <c r="M127" s="91"/>
    </row>
    <row r="128" spans="1:13" ht="12.75" customHeight="1" x14ac:dyDescent="0.2">
      <c r="A128" s="81">
        <v>54006</v>
      </c>
      <c r="B128" s="78" t="s">
        <v>308</v>
      </c>
      <c r="C128" s="95">
        <v>17</v>
      </c>
      <c r="D128" s="96">
        <v>32905</v>
      </c>
      <c r="E128" s="96">
        <v>42125</v>
      </c>
      <c r="F128" s="97">
        <v>16.559999999999999</v>
      </c>
      <c r="G128" s="96">
        <v>544910</v>
      </c>
      <c r="H128" s="96">
        <v>152687</v>
      </c>
      <c r="I128" s="96">
        <v>697597</v>
      </c>
      <c r="J128" s="87">
        <f t="shared" si="1"/>
        <v>0.2802</v>
      </c>
      <c r="L128" s="91"/>
      <c r="M128" s="91"/>
    </row>
    <row r="129" spans="1:13" ht="12.75" customHeight="1" x14ac:dyDescent="0.2">
      <c r="A129" s="81">
        <v>54007</v>
      </c>
      <c r="B129" s="78" t="s">
        <v>309</v>
      </c>
      <c r="C129" s="95">
        <v>19</v>
      </c>
      <c r="D129" s="96">
        <v>35064</v>
      </c>
      <c r="E129" s="96">
        <v>45149</v>
      </c>
      <c r="F129" s="97">
        <v>18.07</v>
      </c>
      <c r="G129" s="96">
        <v>633607</v>
      </c>
      <c r="H129" s="96">
        <v>182231</v>
      </c>
      <c r="I129" s="96">
        <v>815838</v>
      </c>
      <c r="J129" s="87">
        <f t="shared" si="1"/>
        <v>0.28760000000000002</v>
      </c>
      <c r="L129" s="91"/>
      <c r="M129" s="91"/>
    </row>
    <row r="130" spans="1:13" ht="12.75" customHeight="1" x14ac:dyDescent="0.2">
      <c r="A130" s="81">
        <v>55004</v>
      </c>
      <c r="B130" s="78" t="s">
        <v>310</v>
      </c>
      <c r="C130" s="95">
        <v>20</v>
      </c>
      <c r="D130" s="96">
        <v>36087</v>
      </c>
      <c r="E130" s="96">
        <v>48081</v>
      </c>
      <c r="F130" s="97">
        <v>19.25</v>
      </c>
      <c r="G130" s="96">
        <v>694670</v>
      </c>
      <c r="H130" s="96">
        <v>230890</v>
      </c>
      <c r="I130" s="96">
        <v>925560</v>
      </c>
      <c r="J130" s="87">
        <f t="shared" si="1"/>
        <v>0.33239999999999997</v>
      </c>
      <c r="L130" s="91"/>
      <c r="M130" s="91"/>
    </row>
    <row r="131" spans="1:13" ht="12.75" customHeight="1" x14ac:dyDescent="0.2">
      <c r="A131" s="81">
        <v>55005</v>
      </c>
      <c r="B131" s="78" t="s">
        <v>311</v>
      </c>
      <c r="C131" s="95">
        <v>21</v>
      </c>
      <c r="D131" s="96">
        <v>36887</v>
      </c>
      <c r="E131" s="96">
        <v>46889</v>
      </c>
      <c r="F131" s="97">
        <v>20.59</v>
      </c>
      <c r="G131" s="96">
        <v>759503</v>
      </c>
      <c r="H131" s="96">
        <v>205945</v>
      </c>
      <c r="I131" s="96">
        <v>965448</v>
      </c>
      <c r="J131" s="87">
        <f t="shared" si="1"/>
        <v>0.2712</v>
      </c>
      <c r="L131" s="91"/>
      <c r="M131" s="91"/>
    </row>
    <row r="132" spans="1:13" ht="12.75" customHeight="1" x14ac:dyDescent="0.2">
      <c r="A132" s="81">
        <v>56004</v>
      </c>
      <c r="B132" s="78" t="s">
        <v>312</v>
      </c>
      <c r="C132" s="95">
        <v>48</v>
      </c>
      <c r="D132" s="96">
        <v>41842</v>
      </c>
      <c r="E132" s="96">
        <v>54207</v>
      </c>
      <c r="F132" s="97">
        <v>47.82</v>
      </c>
      <c r="G132" s="96">
        <v>2000875</v>
      </c>
      <c r="H132" s="96">
        <v>591302</v>
      </c>
      <c r="I132" s="96">
        <v>2592177</v>
      </c>
      <c r="J132" s="87">
        <f t="shared" si="1"/>
        <v>0.29549999999999998</v>
      </c>
      <c r="L132" s="91"/>
      <c r="M132" s="91"/>
    </row>
    <row r="133" spans="1:13" ht="12.75" customHeight="1" x14ac:dyDescent="0.2">
      <c r="A133" s="81">
        <v>56006</v>
      </c>
      <c r="B133" s="78" t="s">
        <v>313</v>
      </c>
      <c r="C133" s="95">
        <v>26</v>
      </c>
      <c r="D133" s="96">
        <v>37887</v>
      </c>
      <c r="E133" s="96">
        <v>49897</v>
      </c>
      <c r="F133" s="97">
        <v>24.63</v>
      </c>
      <c r="G133" s="96">
        <v>933151</v>
      </c>
      <c r="H133" s="96">
        <v>295824</v>
      </c>
      <c r="I133" s="96">
        <v>1228975</v>
      </c>
      <c r="J133" s="87">
        <f t="shared" si="1"/>
        <v>0.317</v>
      </c>
      <c r="L133" s="91"/>
      <c r="M133" s="91"/>
    </row>
    <row r="134" spans="1:13" ht="12.75" customHeight="1" x14ac:dyDescent="0.2">
      <c r="A134" s="81">
        <v>56007</v>
      </c>
      <c r="B134" s="78" t="s">
        <v>314</v>
      </c>
      <c r="C134" s="95">
        <v>23</v>
      </c>
      <c r="D134" s="96">
        <v>41701</v>
      </c>
      <c r="E134" s="96">
        <v>51048</v>
      </c>
      <c r="F134" s="97">
        <v>20.55</v>
      </c>
      <c r="G134" s="96">
        <v>856963</v>
      </c>
      <c r="H134" s="96">
        <v>192070</v>
      </c>
      <c r="I134" s="96">
        <v>1049033</v>
      </c>
      <c r="J134" s="87">
        <f t="shared" si="1"/>
        <v>0.22409999999999999</v>
      </c>
      <c r="L134" s="91"/>
      <c r="M134" s="91"/>
    </row>
    <row r="135" spans="1:13" ht="12.75" customHeight="1" x14ac:dyDescent="0.2">
      <c r="A135" s="81">
        <v>57001</v>
      </c>
      <c r="B135" s="78" t="s">
        <v>315</v>
      </c>
      <c r="C135" s="95">
        <v>37</v>
      </c>
      <c r="D135" s="96">
        <v>37964</v>
      </c>
      <c r="E135" s="96">
        <v>50538</v>
      </c>
      <c r="F135" s="97">
        <v>36.22</v>
      </c>
      <c r="G135" s="96">
        <v>1375070</v>
      </c>
      <c r="H135" s="96">
        <v>455404</v>
      </c>
      <c r="I135" s="96">
        <v>1830474</v>
      </c>
      <c r="J135" s="87">
        <f t="shared" si="1"/>
        <v>0.33119999999999999</v>
      </c>
      <c r="L135" s="91"/>
      <c r="M135" s="91"/>
    </row>
    <row r="136" spans="1:13" ht="12.75" customHeight="1" x14ac:dyDescent="0.2">
      <c r="A136" s="81">
        <v>58003</v>
      </c>
      <c r="B136" s="78" t="s">
        <v>316</v>
      </c>
      <c r="C136" s="95">
        <v>28</v>
      </c>
      <c r="D136" s="96">
        <v>38548</v>
      </c>
      <c r="E136" s="96">
        <v>49774</v>
      </c>
      <c r="F136" s="97">
        <v>26.91</v>
      </c>
      <c r="G136" s="96">
        <v>1037320</v>
      </c>
      <c r="H136" s="96">
        <v>302097</v>
      </c>
      <c r="I136" s="96">
        <v>1339417</v>
      </c>
      <c r="J136" s="87">
        <f t="shared" ref="J136:J155" si="2">ROUND(H136/G136,4)</f>
        <v>0.29120000000000001</v>
      </c>
      <c r="L136" s="91"/>
      <c r="M136" s="91"/>
    </row>
    <row r="137" spans="1:13" ht="12.75" customHeight="1" x14ac:dyDescent="0.2">
      <c r="A137" s="81">
        <v>59002</v>
      </c>
      <c r="B137" s="78" t="s">
        <v>317</v>
      </c>
      <c r="C137" s="95">
        <v>51</v>
      </c>
      <c r="D137" s="96">
        <v>39548</v>
      </c>
      <c r="E137" s="96">
        <v>50439</v>
      </c>
      <c r="F137" s="97">
        <v>49.24</v>
      </c>
      <c r="G137" s="96">
        <v>1947338</v>
      </c>
      <c r="H137" s="96">
        <v>536255</v>
      </c>
      <c r="I137" s="96">
        <v>2483593</v>
      </c>
      <c r="J137" s="87">
        <f t="shared" si="2"/>
        <v>0.27539999999999998</v>
      </c>
      <c r="L137" s="91"/>
      <c r="M137" s="91"/>
    </row>
    <row r="138" spans="1:13" ht="12.75" customHeight="1" x14ac:dyDescent="0.2">
      <c r="A138" s="81">
        <v>59003</v>
      </c>
      <c r="B138" s="78" t="s">
        <v>318</v>
      </c>
      <c r="C138" s="95">
        <v>25</v>
      </c>
      <c r="D138" s="96">
        <v>34788</v>
      </c>
      <c r="E138" s="96">
        <v>44772</v>
      </c>
      <c r="F138" s="97">
        <v>23.71</v>
      </c>
      <c r="G138" s="96">
        <v>824817</v>
      </c>
      <c r="H138" s="96">
        <v>236718</v>
      </c>
      <c r="I138" s="96">
        <v>1061535</v>
      </c>
      <c r="J138" s="87">
        <f t="shared" si="2"/>
        <v>0.28699999999999998</v>
      </c>
      <c r="L138" s="91"/>
      <c r="M138" s="91"/>
    </row>
    <row r="139" spans="1:13" ht="12.75" customHeight="1" x14ac:dyDescent="0.2">
      <c r="A139" s="81">
        <v>60001</v>
      </c>
      <c r="B139" s="78" t="s">
        <v>319</v>
      </c>
      <c r="C139" s="95">
        <v>22</v>
      </c>
      <c r="D139" s="96">
        <v>36262</v>
      </c>
      <c r="E139" s="96">
        <v>53750</v>
      </c>
      <c r="F139" s="97">
        <v>18.489999999999998</v>
      </c>
      <c r="G139" s="96">
        <v>670482</v>
      </c>
      <c r="H139" s="96">
        <v>323361</v>
      </c>
      <c r="I139" s="96">
        <v>993843</v>
      </c>
      <c r="J139" s="87">
        <f t="shared" si="2"/>
        <v>0.48230000000000001</v>
      </c>
      <c r="L139" s="91"/>
      <c r="M139" s="91"/>
    </row>
    <row r="140" spans="1:13" ht="12.75" customHeight="1" x14ac:dyDescent="0.2">
      <c r="A140" s="81">
        <v>60003</v>
      </c>
      <c r="B140" s="78" t="s">
        <v>320</v>
      </c>
      <c r="C140" s="95">
        <v>23</v>
      </c>
      <c r="D140" s="96">
        <v>34709</v>
      </c>
      <c r="E140" s="96">
        <v>44705</v>
      </c>
      <c r="F140" s="97">
        <v>20.46</v>
      </c>
      <c r="G140" s="96">
        <v>710142</v>
      </c>
      <c r="H140" s="96">
        <v>204525</v>
      </c>
      <c r="I140" s="96">
        <v>914667</v>
      </c>
      <c r="J140" s="87">
        <f t="shared" si="2"/>
        <v>0.28799999999999998</v>
      </c>
      <c r="L140" s="91"/>
      <c r="M140" s="91"/>
    </row>
    <row r="141" spans="1:13" ht="12.75" customHeight="1" x14ac:dyDescent="0.2">
      <c r="A141" s="81">
        <v>60004</v>
      </c>
      <c r="B141" s="78" t="s">
        <v>321</v>
      </c>
      <c r="C141" s="95">
        <v>32</v>
      </c>
      <c r="D141" s="96">
        <v>35967</v>
      </c>
      <c r="E141" s="96">
        <v>43643</v>
      </c>
      <c r="F141" s="97">
        <v>31.5</v>
      </c>
      <c r="G141" s="96">
        <v>1132964</v>
      </c>
      <c r="H141" s="96">
        <v>241803</v>
      </c>
      <c r="I141" s="96">
        <v>1374767</v>
      </c>
      <c r="J141" s="87">
        <f t="shared" si="2"/>
        <v>0.21340000000000001</v>
      </c>
      <c r="L141" s="91"/>
      <c r="M141" s="91"/>
    </row>
    <row r="142" spans="1:13" ht="12.75" customHeight="1" x14ac:dyDescent="0.2">
      <c r="A142" s="81">
        <v>60006</v>
      </c>
      <c r="B142" s="78" t="s">
        <v>322</v>
      </c>
      <c r="C142" s="95">
        <v>24</v>
      </c>
      <c r="D142" s="96">
        <v>34612</v>
      </c>
      <c r="E142" s="96">
        <v>44161</v>
      </c>
      <c r="F142" s="97">
        <v>22.86</v>
      </c>
      <c r="G142" s="96">
        <v>791231</v>
      </c>
      <c r="H142" s="96">
        <v>218296</v>
      </c>
      <c r="I142" s="96">
        <v>1009527</v>
      </c>
      <c r="J142" s="87">
        <f t="shared" si="2"/>
        <v>0.27589999999999998</v>
      </c>
      <c r="L142" s="91"/>
      <c r="M142" s="91"/>
    </row>
    <row r="143" spans="1:13" ht="12.75" customHeight="1" x14ac:dyDescent="0.2">
      <c r="A143" s="81">
        <v>61001</v>
      </c>
      <c r="B143" s="78" t="s">
        <v>323</v>
      </c>
      <c r="C143" s="95">
        <v>28</v>
      </c>
      <c r="D143" s="96">
        <v>35744</v>
      </c>
      <c r="E143" s="96">
        <v>44293</v>
      </c>
      <c r="F143" s="97">
        <v>25.82</v>
      </c>
      <c r="G143" s="96">
        <v>922917</v>
      </c>
      <c r="H143" s="96">
        <v>220723</v>
      </c>
      <c r="I143" s="96">
        <v>1143640</v>
      </c>
      <c r="J143" s="87">
        <f t="shared" si="2"/>
        <v>0.2392</v>
      </c>
      <c r="L143" s="91"/>
      <c r="M143" s="91"/>
    </row>
    <row r="144" spans="1:13" ht="12.75" customHeight="1" x14ac:dyDescent="0.2">
      <c r="A144" s="81">
        <v>61002</v>
      </c>
      <c r="B144" s="78" t="s">
        <v>324</v>
      </c>
      <c r="C144" s="95">
        <v>50</v>
      </c>
      <c r="D144" s="96">
        <v>39750</v>
      </c>
      <c r="E144" s="96">
        <v>49708</v>
      </c>
      <c r="F144" s="97">
        <v>46.57</v>
      </c>
      <c r="G144" s="96">
        <v>1851147</v>
      </c>
      <c r="H144" s="96">
        <v>463744</v>
      </c>
      <c r="I144" s="96">
        <v>2314891</v>
      </c>
      <c r="J144" s="87">
        <f t="shared" si="2"/>
        <v>0.2505</v>
      </c>
      <c r="L144" s="91"/>
      <c r="M144" s="91"/>
    </row>
    <row r="145" spans="1:13" ht="12.75" customHeight="1" x14ac:dyDescent="0.2">
      <c r="A145" s="81">
        <v>61007</v>
      </c>
      <c r="B145" s="78" t="s">
        <v>325</v>
      </c>
      <c r="C145" s="95">
        <v>47</v>
      </c>
      <c r="D145" s="96">
        <v>39771</v>
      </c>
      <c r="E145" s="96">
        <v>50714</v>
      </c>
      <c r="F145" s="97">
        <v>46.12</v>
      </c>
      <c r="G145" s="96">
        <v>1834236</v>
      </c>
      <c r="H145" s="96">
        <v>504699</v>
      </c>
      <c r="I145" s="96">
        <v>2338935</v>
      </c>
      <c r="J145" s="87">
        <f t="shared" si="2"/>
        <v>0.2752</v>
      </c>
      <c r="L145" s="91"/>
      <c r="M145" s="91"/>
    </row>
    <row r="146" spans="1:13" ht="12.75" customHeight="1" x14ac:dyDescent="0.2">
      <c r="A146" s="81">
        <v>61008</v>
      </c>
      <c r="B146" s="78" t="s">
        <v>326</v>
      </c>
      <c r="C146" s="95">
        <v>82</v>
      </c>
      <c r="D146" s="96">
        <v>44138</v>
      </c>
      <c r="E146" s="96">
        <v>54223</v>
      </c>
      <c r="F146" s="97">
        <v>78.83</v>
      </c>
      <c r="G146" s="96">
        <v>3479393</v>
      </c>
      <c r="H146" s="96">
        <v>795017</v>
      </c>
      <c r="I146" s="96">
        <v>4274410</v>
      </c>
      <c r="J146" s="87">
        <f t="shared" si="2"/>
        <v>0.22850000000000001</v>
      </c>
      <c r="L146" s="91"/>
      <c r="M146" s="91"/>
    </row>
    <row r="147" spans="1:13" ht="12.75" customHeight="1" x14ac:dyDescent="0.2">
      <c r="A147" s="81">
        <v>62005</v>
      </c>
      <c r="B147" s="78" t="s">
        <v>352</v>
      </c>
      <c r="C147" s="95">
        <v>19</v>
      </c>
      <c r="D147" s="96">
        <v>37038</v>
      </c>
      <c r="E147" s="96">
        <v>48279</v>
      </c>
      <c r="F147" s="97">
        <v>18</v>
      </c>
      <c r="G147" s="96">
        <v>666688</v>
      </c>
      <c r="H147" s="96">
        <v>202329</v>
      </c>
      <c r="I147" s="96">
        <v>869017</v>
      </c>
      <c r="J147" s="87">
        <f t="shared" si="2"/>
        <v>0.30349999999999999</v>
      </c>
      <c r="L147" s="91"/>
      <c r="M147" s="91"/>
    </row>
    <row r="148" spans="1:13" ht="12.75" customHeight="1" x14ac:dyDescent="0.2">
      <c r="A148" s="81">
        <v>62006</v>
      </c>
      <c r="B148" s="78" t="s">
        <v>327</v>
      </c>
      <c r="C148" s="95">
        <v>46</v>
      </c>
      <c r="D148" s="96">
        <v>37907</v>
      </c>
      <c r="E148" s="96">
        <v>49570</v>
      </c>
      <c r="F148" s="97">
        <v>45.5</v>
      </c>
      <c r="G148" s="96">
        <v>1724770</v>
      </c>
      <c r="H148" s="96">
        <v>530668</v>
      </c>
      <c r="I148" s="96">
        <v>2255438</v>
      </c>
      <c r="J148" s="87">
        <f t="shared" si="2"/>
        <v>0.30769999999999997</v>
      </c>
      <c r="L148" s="91"/>
      <c r="M148" s="91"/>
    </row>
    <row r="149" spans="1:13" ht="12.75" customHeight="1" x14ac:dyDescent="0.2">
      <c r="A149" s="81">
        <v>63001</v>
      </c>
      <c r="B149" s="78" t="s">
        <v>328</v>
      </c>
      <c r="C149" s="95">
        <v>27</v>
      </c>
      <c r="D149" s="96">
        <v>33243</v>
      </c>
      <c r="E149" s="96">
        <v>44160</v>
      </c>
      <c r="F149" s="97">
        <v>21.95</v>
      </c>
      <c r="G149" s="96">
        <v>729682</v>
      </c>
      <c r="H149" s="96">
        <v>239625</v>
      </c>
      <c r="I149" s="96">
        <v>969307</v>
      </c>
      <c r="J149" s="87">
        <f t="shared" si="2"/>
        <v>0.32840000000000003</v>
      </c>
      <c r="L149" s="91"/>
      <c r="M149" s="91"/>
    </row>
    <row r="150" spans="1:13" ht="12.75" customHeight="1" x14ac:dyDescent="0.2">
      <c r="A150" s="81">
        <v>63003</v>
      </c>
      <c r="B150" s="78" t="s">
        <v>329</v>
      </c>
      <c r="C150" s="95">
        <v>166</v>
      </c>
      <c r="D150" s="96">
        <v>45758</v>
      </c>
      <c r="E150" s="96">
        <v>60178</v>
      </c>
      <c r="F150" s="97">
        <v>164.54</v>
      </c>
      <c r="G150" s="96">
        <v>7529033</v>
      </c>
      <c r="H150" s="96">
        <v>2372724</v>
      </c>
      <c r="I150" s="96">
        <v>9901757</v>
      </c>
      <c r="J150" s="87">
        <f t="shared" si="2"/>
        <v>0.31509999999999999</v>
      </c>
      <c r="L150" s="91"/>
      <c r="M150" s="91"/>
    </row>
    <row r="151" spans="1:13" ht="12.75" customHeight="1" x14ac:dyDescent="0.2">
      <c r="A151" s="81">
        <v>64002</v>
      </c>
      <c r="B151" s="78" t="s">
        <v>330</v>
      </c>
      <c r="C151" s="95">
        <v>34</v>
      </c>
      <c r="D151" s="96">
        <v>42904</v>
      </c>
      <c r="E151" s="96">
        <v>58077</v>
      </c>
      <c r="F151" s="97">
        <v>31.94</v>
      </c>
      <c r="G151" s="96">
        <v>1370345</v>
      </c>
      <c r="H151" s="96">
        <v>484625</v>
      </c>
      <c r="I151" s="96">
        <v>1854970</v>
      </c>
      <c r="J151" s="87">
        <f t="shared" si="2"/>
        <v>0.35370000000000001</v>
      </c>
      <c r="L151" s="91"/>
      <c r="M151" s="91"/>
    </row>
    <row r="152" spans="1:13" ht="12.75" customHeight="1" x14ac:dyDescent="0.2">
      <c r="A152" s="81">
        <v>65001</v>
      </c>
      <c r="B152" s="78" t="s">
        <v>350</v>
      </c>
      <c r="C152" s="95">
        <v>100</v>
      </c>
      <c r="D152" s="96">
        <v>47963</v>
      </c>
      <c r="E152" s="96">
        <v>61896</v>
      </c>
      <c r="F152" s="97">
        <v>97.25</v>
      </c>
      <c r="G152" s="96">
        <v>4664418</v>
      </c>
      <c r="H152" s="96">
        <v>1354987</v>
      </c>
      <c r="I152" s="96">
        <v>6019405</v>
      </c>
      <c r="J152" s="87">
        <f t="shared" si="2"/>
        <v>0.29049999999999998</v>
      </c>
      <c r="L152" s="91"/>
      <c r="M152" s="91"/>
    </row>
    <row r="153" spans="1:13" ht="12.75" customHeight="1" x14ac:dyDescent="0.2">
      <c r="A153" s="81">
        <v>66001</v>
      </c>
      <c r="B153" s="78" t="s">
        <v>331</v>
      </c>
      <c r="C153" s="95">
        <v>170</v>
      </c>
      <c r="D153" s="96">
        <v>38956</v>
      </c>
      <c r="E153" s="96">
        <v>49115</v>
      </c>
      <c r="F153" s="97">
        <v>170</v>
      </c>
      <c r="G153" s="96">
        <v>6622463</v>
      </c>
      <c r="H153" s="96">
        <v>1727108</v>
      </c>
      <c r="I153" s="96">
        <v>8349571</v>
      </c>
      <c r="J153" s="87">
        <f t="shared" si="2"/>
        <v>0.26079999999999998</v>
      </c>
      <c r="L153" s="91"/>
      <c r="M153" s="91"/>
    </row>
    <row r="154" spans="1:13" ht="12.75" customHeight="1" x14ac:dyDescent="0.2">
      <c r="A154" s="83"/>
      <c r="B154" s="84"/>
      <c r="C154" s="95"/>
      <c r="D154" s="96"/>
      <c r="E154" s="96"/>
      <c r="F154" s="97"/>
      <c r="G154" s="96"/>
      <c r="H154" s="96"/>
      <c r="I154" s="96"/>
      <c r="L154" s="91"/>
      <c r="M154" s="91"/>
    </row>
    <row r="155" spans="1:13" ht="12.75" customHeight="1" x14ac:dyDescent="0.2">
      <c r="B155" s="85" t="s">
        <v>362</v>
      </c>
      <c r="C155" s="96"/>
      <c r="D155" s="98">
        <f>AVERAGE(D5:D153)</f>
        <v>38780.763513513513</v>
      </c>
      <c r="E155" s="98">
        <f t="shared" ref="E155:I155" si="3">AVERAGE(E5:E153)</f>
        <v>50071.574324324327</v>
      </c>
      <c r="F155" s="99">
        <f t="shared" si="3"/>
        <v>62.940540540540518</v>
      </c>
      <c r="G155" s="98">
        <f t="shared" si="3"/>
        <v>2641621.4527027025</v>
      </c>
      <c r="H155" s="98">
        <f t="shared" si="3"/>
        <v>780949.85135135136</v>
      </c>
      <c r="I155" s="98">
        <f t="shared" si="3"/>
        <v>3422571.304054054</v>
      </c>
      <c r="J155" s="89">
        <f t="shared" si="2"/>
        <v>0.29559999999999997</v>
      </c>
      <c r="L155" s="91"/>
      <c r="M155" s="91"/>
    </row>
    <row r="156" spans="1:13" ht="12.75" customHeight="1" x14ac:dyDescent="0.2">
      <c r="A156" s="82"/>
    </row>
    <row r="157" spans="1:13" ht="12.75" customHeight="1" x14ac:dyDescent="0.2">
      <c r="C157" s="94" t="s">
        <v>363</v>
      </c>
      <c r="D157" s="100">
        <f>_xlfn.STDEV.P(D5:D153)</f>
        <v>3287.6458067789017</v>
      </c>
      <c r="E157" s="100">
        <f>_xlfn.STDEV.P(E5:E153)</f>
        <v>4688.1737225260758</v>
      </c>
    </row>
  </sheetData>
  <sortState ref="A5:I151">
    <sortCondition ref="A5"/>
  </sortState>
  <pageMargins left="0" right="0" top="0" bottom="0" header="0" footer="0"/>
  <pageSetup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outlinePr summaryBelow="0" summaryRight="0"/>
    <pageSetUpPr autoPageBreaks="0"/>
  </sheetPr>
  <dimension ref="A1:I156"/>
  <sheetViews>
    <sheetView workbookViewId="0">
      <selection activeCell="N4" sqref="N4"/>
    </sheetView>
  </sheetViews>
  <sheetFormatPr defaultColWidth="6.85546875" defaultRowHeight="12.75" customHeight="1" x14ac:dyDescent="0.2"/>
  <cols>
    <col min="1" max="1" width="36" style="177" bestFit="1" customWidth="1"/>
    <col min="2" max="2" width="23.140625" style="69" bestFit="1" customWidth="1"/>
    <col min="3" max="3" width="13.5703125" style="69" bestFit="1" customWidth="1"/>
    <col min="4" max="5" width="20.28515625" style="69" bestFit="1" customWidth="1"/>
    <col min="6" max="6" width="12.28515625" style="69" bestFit="1" customWidth="1"/>
    <col min="7" max="7" width="11.140625" style="69" bestFit="1" customWidth="1"/>
    <col min="8" max="8" width="12.28515625" style="69" bestFit="1" customWidth="1"/>
    <col min="9" max="9" width="17.7109375" style="69" bestFit="1" customWidth="1"/>
    <col min="10" max="16384" width="6.85546875" style="69"/>
  </cols>
  <sheetData>
    <row r="1" spans="1:9" ht="12.75" customHeight="1" x14ac:dyDescent="0.2">
      <c r="A1" s="171" t="s">
        <v>336</v>
      </c>
      <c r="B1" s="70"/>
      <c r="C1" s="70"/>
      <c r="D1" s="70"/>
      <c r="E1" s="70"/>
      <c r="F1" s="70"/>
      <c r="G1" s="70"/>
      <c r="H1" s="70"/>
      <c r="I1" s="70"/>
    </row>
    <row r="2" spans="1:9" ht="12.75" customHeight="1" x14ac:dyDescent="0.2">
      <c r="A2" s="171" t="s">
        <v>334</v>
      </c>
      <c r="B2" s="70" t="s">
        <v>335</v>
      </c>
      <c r="C2" s="172" t="s">
        <v>338</v>
      </c>
      <c r="D2" s="172" t="s">
        <v>383</v>
      </c>
      <c r="E2" s="172" t="s">
        <v>340</v>
      </c>
      <c r="F2" s="172" t="s">
        <v>341</v>
      </c>
      <c r="G2" s="172" t="s">
        <v>342</v>
      </c>
      <c r="H2" s="172" t="s">
        <v>343</v>
      </c>
      <c r="I2" s="172" t="s">
        <v>344</v>
      </c>
    </row>
    <row r="3" spans="1:9" ht="12.75" customHeight="1" x14ac:dyDescent="0.2">
      <c r="A3" s="173" t="s">
        <v>384</v>
      </c>
      <c r="B3" s="70"/>
      <c r="C3" s="172"/>
      <c r="D3" s="172"/>
      <c r="E3" s="172"/>
      <c r="F3" s="172"/>
      <c r="G3" s="172"/>
      <c r="H3" s="172"/>
      <c r="I3" s="172"/>
    </row>
    <row r="4" spans="1:9" ht="12.75" customHeight="1" x14ac:dyDescent="0.2">
      <c r="A4" s="171">
        <v>1001</v>
      </c>
      <c r="B4" s="70" t="s">
        <v>193</v>
      </c>
      <c r="C4" s="174">
        <v>24</v>
      </c>
      <c r="D4" s="175">
        <v>37954</v>
      </c>
      <c r="E4" s="175">
        <v>47223</v>
      </c>
      <c r="F4" s="176">
        <v>22.9</v>
      </c>
      <c r="G4" s="175">
        <v>869139</v>
      </c>
      <c r="H4" s="175">
        <v>212257</v>
      </c>
      <c r="I4" s="175">
        <v>1081396</v>
      </c>
    </row>
    <row r="5" spans="1:9" ht="12.75" customHeight="1" x14ac:dyDescent="0.2">
      <c r="A5" s="171">
        <v>1003</v>
      </c>
      <c r="B5" s="70" t="s">
        <v>194</v>
      </c>
      <c r="C5" s="174">
        <v>15</v>
      </c>
      <c r="D5" s="175">
        <v>39703</v>
      </c>
      <c r="E5" s="175">
        <v>47702</v>
      </c>
      <c r="F5" s="176">
        <v>12.9</v>
      </c>
      <c r="G5" s="175">
        <v>512165</v>
      </c>
      <c r="H5" s="175">
        <v>103188</v>
      </c>
      <c r="I5" s="175">
        <v>615353</v>
      </c>
    </row>
    <row r="6" spans="1:9" ht="12.75" customHeight="1" x14ac:dyDescent="0.2">
      <c r="A6" s="171">
        <v>2002</v>
      </c>
      <c r="B6" s="70" t="s">
        <v>195</v>
      </c>
      <c r="C6" s="174">
        <v>158</v>
      </c>
      <c r="D6" s="175">
        <v>42971</v>
      </c>
      <c r="E6" s="175">
        <v>56543</v>
      </c>
      <c r="F6" s="176">
        <v>156.53</v>
      </c>
      <c r="G6" s="175">
        <v>6726200</v>
      </c>
      <c r="H6" s="175">
        <v>2124454</v>
      </c>
      <c r="I6" s="175">
        <v>8850654</v>
      </c>
    </row>
    <row r="7" spans="1:9" ht="12.75" customHeight="1" x14ac:dyDescent="0.2">
      <c r="A7" s="171">
        <v>2003</v>
      </c>
      <c r="B7" s="70" t="s">
        <v>196</v>
      </c>
      <c r="C7" s="174">
        <v>21</v>
      </c>
      <c r="D7" s="175">
        <v>36362</v>
      </c>
      <c r="E7" s="175">
        <v>52142</v>
      </c>
      <c r="F7" s="176">
        <v>19.29</v>
      </c>
      <c r="G7" s="175">
        <v>701430</v>
      </c>
      <c r="H7" s="175">
        <v>304392</v>
      </c>
      <c r="I7" s="175">
        <v>1005822</v>
      </c>
    </row>
    <row r="8" spans="1:9" ht="12.75" customHeight="1" x14ac:dyDescent="0.2">
      <c r="A8" s="171">
        <v>2006</v>
      </c>
      <c r="B8" s="70" t="s">
        <v>197</v>
      </c>
      <c r="C8" s="174">
        <v>28</v>
      </c>
      <c r="D8" s="175">
        <v>35425</v>
      </c>
      <c r="E8" s="175">
        <v>46972</v>
      </c>
      <c r="F8" s="176">
        <v>26.81</v>
      </c>
      <c r="G8" s="175">
        <v>949739</v>
      </c>
      <c r="H8" s="175">
        <v>309585</v>
      </c>
      <c r="I8" s="175">
        <v>1259324</v>
      </c>
    </row>
    <row r="9" spans="1:9" ht="12.75" customHeight="1" x14ac:dyDescent="0.2">
      <c r="A9" s="171">
        <v>3001</v>
      </c>
      <c r="B9" s="70" t="s">
        <v>198</v>
      </c>
      <c r="C9" s="174">
        <v>45</v>
      </c>
      <c r="D9" s="175">
        <v>39689</v>
      </c>
      <c r="E9" s="175">
        <v>52436</v>
      </c>
      <c r="F9" s="176">
        <v>43.75</v>
      </c>
      <c r="G9" s="175">
        <v>1736373</v>
      </c>
      <c r="H9" s="175">
        <v>557684</v>
      </c>
      <c r="I9" s="175">
        <v>2294057</v>
      </c>
    </row>
    <row r="10" spans="1:9" ht="12.75" customHeight="1" x14ac:dyDescent="0.2">
      <c r="A10" s="171">
        <v>4001</v>
      </c>
      <c r="B10" s="70" t="s">
        <v>199</v>
      </c>
      <c r="C10" s="174">
        <v>23</v>
      </c>
      <c r="D10" s="175">
        <v>38213</v>
      </c>
      <c r="E10" s="175">
        <v>50963</v>
      </c>
      <c r="F10" s="176">
        <v>21.35</v>
      </c>
      <c r="G10" s="175">
        <v>815839</v>
      </c>
      <c r="H10" s="175">
        <v>272211</v>
      </c>
      <c r="I10" s="175">
        <v>1088050</v>
      </c>
    </row>
    <row r="11" spans="1:9" ht="12.75" customHeight="1" x14ac:dyDescent="0.2">
      <c r="A11" s="171">
        <v>4002</v>
      </c>
      <c r="B11" s="70" t="s">
        <v>200</v>
      </c>
      <c r="C11" s="174">
        <v>46</v>
      </c>
      <c r="D11" s="175">
        <v>35877</v>
      </c>
      <c r="E11" s="175">
        <v>46061</v>
      </c>
      <c r="F11" s="176">
        <v>44.57</v>
      </c>
      <c r="G11" s="175">
        <v>1599040</v>
      </c>
      <c r="H11" s="175">
        <v>453904</v>
      </c>
      <c r="I11" s="175">
        <v>2052944</v>
      </c>
    </row>
    <row r="12" spans="1:9" ht="12.75" customHeight="1" x14ac:dyDescent="0.2">
      <c r="A12" s="171">
        <v>4003</v>
      </c>
      <c r="B12" s="70" t="s">
        <v>201</v>
      </c>
      <c r="C12" s="174">
        <v>25</v>
      </c>
      <c r="D12" s="175">
        <v>35537</v>
      </c>
      <c r="E12" s="175">
        <v>44963</v>
      </c>
      <c r="F12" s="176">
        <v>22.8</v>
      </c>
      <c r="G12" s="175">
        <v>810242</v>
      </c>
      <c r="H12" s="175">
        <v>214912</v>
      </c>
      <c r="I12" s="175">
        <v>1025154</v>
      </c>
    </row>
    <row r="13" spans="1:9" ht="12.75" customHeight="1" x14ac:dyDescent="0.2">
      <c r="A13" s="171">
        <v>5001</v>
      </c>
      <c r="B13" s="70" t="s">
        <v>202</v>
      </c>
      <c r="C13" s="174">
        <v>224</v>
      </c>
      <c r="D13" s="175">
        <v>41560</v>
      </c>
      <c r="E13" s="175">
        <v>56722</v>
      </c>
      <c r="F13" s="176">
        <v>221.67</v>
      </c>
      <c r="G13" s="175">
        <v>9212502</v>
      </c>
      <c r="H13" s="175">
        <v>3360961</v>
      </c>
      <c r="I13" s="175">
        <v>12573463</v>
      </c>
    </row>
    <row r="14" spans="1:9" ht="12.75" customHeight="1" x14ac:dyDescent="0.2">
      <c r="A14" s="171">
        <v>5003</v>
      </c>
      <c r="B14" s="70" t="s">
        <v>203</v>
      </c>
      <c r="C14" s="174">
        <v>30</v>
      </c>
      <c r="D14" s="175">
        <v>36620</v>
      </c>
      <c r="E14" s="175">
        <v>51043</v>
      </c>
      <c r="F14" s="176">
        <v>27.75</v>
      </c>
      <c r="G14" s="175">
        <v>1016216</v>
      </c>
      <c r="H14" s="175">
        <v>400230</v>
      </c>
      <c r="I14" s="175">
        <v>1416446</v>
      </c>
    </row>
    <row r="15" spans="1:9" ht="12.75" customHeight="1" x14ac:dyDescent="0.2">
      <c r="A15" s="171">
        <v>5005</v>
      </c>
      <c r="B15" s="70" t="s">
        <v>204</v>
      </c>
      <c r="C15" s="174">
        <v>41</v>
      </c>
      <c r="D15" s="175">
        <v>39832</v>
      </c>
      <c r="E15" s="175">
        <v>50861</v>
      </c>
      <c r="F15" s="176">
        <v>39.39</v>
      </c>
      <c r="G15" s="175">
        <v>1568972</v>
      </c>
      <c r="H15" s="175">
        <v>434445</v>
      </c>
      <c r="I15" s="175">
        <v>2003417</v>
      </c>
    </row>
    <row r="16" spans="1:9" ht="12.75" customHeight="1" x14ac:dyDescent="0.2">
      <c r="A16" s="171">
        <v>5006</v>
      </c>
      <c r="B16" s="70" t="s">
        <v>348</v>
      </c>
      <c r="C16" s="174">
        <v>34</v>
      </c>
      <c r="D16" s="175">
        <v>38223</v>
      </c>
      <c r="E16" s="175">
        <v>50613</v>
      </c>
      <c r="F16" s="176">
        <v>29.86</v>
      </c>
      <c r="G16" s="175">
        <v>1141353</v>
      </c>
      <c r="H16" s="175">
        <v>369937</v>
      </c>
      <c r="I16" s="175">
        <v>1511290</v>
      </c>
    </row>
    <row r="17" spans="1:9" ht="12.75" customHeight="1" x14ac:dyDescent="0.2">
      <c r="A17" s="171">
        <v>6001</v>
      </c>
      <c r="B17" s="70" t="s">
        <v>205</v>
      </c>
      <c r="C17" s="174">
        <v>287</v>
      </c>
      <c r="D17" s="175">
        <v>43438</v>
      </c>
      <c r="E17" s="175">
        <v>56535</v>
      </c>
      <c r="F17" s="176">
        <v>282.52999999999997</v>
      </c>
      <c r="G17" s="175">
        <v>12272666</v>
      </c>
      <c r="H17" s="175">
        <v>3700144</v>
      </c>
      <c r="I17" s="175">
        <v>15972810</v>
      </c>
    </row>
    <row r="18" spans="1:9" ht="12.75" customHeight="1" x14ac:dyDescent="0.2">
      <c r="A18" s="171">
        <v>6002</v>
      </c>
      <c r="B18" s="70" t="s">
        <v>206</v>
      </c>
      <c r="C18" s="174">
        <v>17</v>
      </c>
      <c r="D18" s="175">
        <v>36639</v>
      </c>
      <c r="E18" s="175">
        <v>47778</v>
      </c>
      <c r="F18" s="176">
        <v>16.86</v>
      </c>
      <c r="G18" s="175">
        <v>617728</v>
      </c>
      <c r="H18" s="175">
        <v>187814</v>
      </c>
      <c r="I18" s="175">
        <v>805542</v>
      </c>
    </row>
    <row r="19" spans="1:9" ht="12.75" customHeight="1" x14ac:dyDescent="0.2">
      <c r="A19" s="171">
        <v>6005</v>
      </c>
      <c r="B19" s="70" t="s">
        <v>207</v>
      </c>
      <c r="C19" s="174">
        <v>25</v>
      </c>
      <c r="D19" s="175">
        <v>38022</v>
      </c>
      <c r="E19" s="175">
        <v>51266</v>
      </c>
      <c r="F19" s="176">
        <v>22.16</v>
      </c>
      <c r="G19" s="175">
        <v>842577</v>
      </c>
      <c r="H19" s="175">
        <v>293469</v>
      </c>
      <c r="I19" s="175">
        <v>1136046</v>
      </c>
    </row>
    <row r="20" spans="1:9" ht="12.75" customHeight="1" x14ac:dyDescent="0.2">
      <c r="A20" s="171">
        <v>6006</v>
      </c>
      <c r="B20" s="70" t="s">
        <v>208</v>
      </c>
      <c r="C20" s="174">
        <v>46</v>
      </c>
      <c r="D20" s="175">
        <v>43314</v>
      </c>
      <c r="E20" s="175">
        <v>57241</v>
      </c>
      <c r="F20" s="176">
        <v>44.08</v>
      </c>
      <c r="G20" s="175">
        <v>1909269</v>
      </c>
      <c r="H20" s="175">
        <v>613921</v>
      </c>
      <c r="I20" s="175">
        <v>2523190</v>
      </c>
    </row>
    <row r="21" spans="1:9" ht="12.75" customHeight="1" x14ac:dyDescent="0.2">
      <c r="A21" s="171">
        <v>7001</v>
      </c>
      <c r="B21" s="70" t="s">
        <v>209</v>
      </c>
      <c r="C21" s="174">
        <v>77</v>
      </c>
      <c r="D21" s="175">
        <v>39505</v>
      </c>
      <c r="E21" s="175">
        <v>45635</v>
      </c>
      <c r="F21" s="176">
        <v>76.400000000000006</v>
      </c>
      <c r="G21" s="175">
        <v>3018163</v>
      </c>
      <c r="H21" s="175">
        <v>468355</v>
      </c>
      <c r="I21" s="175">
        <v>3486518</v>
      </c>
    </row>
    <row r="22" spans="1:9" ht="12.75" customHeight="1" x14ac:dyDescent="0.2">
      <c r="A22" s="171">
        <v>7002</v>
      </c>
      <c r="B22" s="70" t="s">
        <v>210</v>
      </c>
      <c r="C22" s="174">
        <v>28</v>
      </c>
      <c r="D22" s="175">
        <v>38671</v>
      </c>
      <c r="E22" s="175">
        <v>47516</v>
      </c>
      <c r="F22" s="176">
        <v>27.28</v>
      </c>
      <c r="G22" s="175">
        <v>1054946</v>
      </c>
      <c r="H22" s="175">
        <v>241282</v>
      </c>
      <c r="I22" s="175">
        <v>1296228</v>
      </c>
    </row>
    <row r="23" spans="1:9" ht="12.75" customHeight="1" x14ac:dyDescent="0.2">
      <c r="A23" s="171">
        <v>9001</v>
      </c>
      <c r="B23" s="70" t="s">
        <v>211</v>
      </c>
      <c r="C23" s="174">
        <v>95</v>
      </c>
      <c r="D23" s="175">
        <v>38687</v>
      </c>
      <c r="E23" s="175">
        <v>51683</v>
      </c>
      <c r="F23" s="176">
        <v>92.27</v>
      </c>
      <c r="G23" s="175">
        <v>3569612</v>
      </c>
      <c r="H23" s="175">
        <v>1199222</v>
      </c>
      <c r="I23" s="175">
        <v>4768834</v>
      </c>
    </row>
    <row r="24" spans="1:9" ht="12.75" customHeight="1" x14ac:dyDescent="0.2">
      <c r="A24" s="171">
        <v>9002</v>
      </c>
      <c r="B24" s="70" t="s">
        <v>212</v>
      </c>
      <c r="C24" s="174">
        <v>33</v>
      </c>
      <c r="D24" s="175">
        <v>36342</v>
      </c>
      <c r="E24" s="175">
        <v>49044</v>
      </c>
      <c r="F24" s="176">
        <v>31.75</v>
      </c>
      <c r="G24" s="175">
        <v>1153861</v>
      </c>
      <c r="H24" s="175">
        <v>403282</v>
      </c>
      <c r="I24" s="175">
        <v>1557143</v>
      </c>
    </row>
    <row r="25" spans="1:9" ht="12.75" customHeight="1" x14ac:dyDescent="0.2">
      <c r="A25" s="171">
        <v>10001</v>
      </c>
      <c r="B25" s="70" t="s">
        <v>213</v>
      </c>
      <c r="C25" s="174">
        <v>14</v>
      </c>
      <c r="D25" s="175">
        <v>37550</v>
      </c>
      <c r="E25" s="175">
        <v>46430</v>
      </c>
      <c r="F25" s="176">
        <v>13.01</v>
      </c>
      <c r="G25" s="175">
        <v>488529</v>
      </c>
      <c r="H25" s="175">
        <v>115519</v>
      </c>
      <c r="I25" s="175">
        <v>604048</v>
      </c>
    </row>
    <row r="26" spans="1:9" ht="12.75" customHeight="1" x14ac:dyDescent="0.2">
      <c r="A26" s="171">
        <v>11001</v>
      </c>
      <c r="B26" s="70" t="s">
        <v>214</v>
      </c>
      <c r="C26" s="174">
        <v>36</v>
      </c>
      <c r="D26" s="175">
        <v>40818</v>
      </c>
      <c r="E26" s="175">
        <v>54322</v>
      </c>
      <c r="F26" s="176">
        <v>33.880000000000003</v>
      </c>
      <c r="G26" s="175">
        <v>1382915</v>
      </c>
      <c r="H26" s="175">
        <v>457518</v>
      </c>
      <c r="I26" s="175">
        <v>1840433</v>
      </c>
    </row>
    <row r="27" spans="1:9" ht="12.75" customHeight="1" x14ac:dyDescent="0.2">
      <c r="A27" s="171">
        <v>11004</v>
      </c>
      <c r="B27" s="70" t="s">
        <v>353</v>
      </c>
      <c r="C27" s="174">
        <v>68</v>
      </c>
      <c r="D27" s="175">
        <v>41924</v>
      </c>
      <c r="E27" s="175">
        <v>56994</v>
      </c>
      <c r="F27" s="176">
        <v>67.25</v>
      </c>
      <c r="G27" s="175">
        <v>2819408</v>
      </c>
      <c r="H27" s="175">
        <v>1013436</v>
      </c>
      <c r="I27" s="175">
        <v>3832844</v>
      </c>
    </row>
    <row r="28" spans="1:9" ht="12.75" customHeight="1" x14ac:dyDescent="0.2">
      <c r="A28" s="171">
        <v>11005</v>
      </c>
      <c r="B28" s="70" t="s">
        <v>215</v>
      </c>
      <c r="C28" s="174">
        <v>46</v>
      </c>
      <c r="D28" s="175">
        <v>40261</v>
      </c>
      <c r="E28" s="175">
        <v>52142</v>
      </c>
      <c r="F28" s="176">
        <v>44.6</v>
      </c>
      <c r="G28" s="175">
        <v>1795638</v>
      </c>
      <c r="H28" s="175">
        <v>529900</v>
      </c>
      <c r="I28" s="175">
        <v>2325538</v>
      </c>
    </row>
    <row r="29" spans="1:9" ht="12.75" customHeight="1" x14ac:dyDescent="0.2">
      <c r="A29" s="171">
        <v>12002</v>
      </c>
      <c r="B29" s="70" t="s">
        <v>216</v>
      </c>
      <c r="C29" s="174">
        <v>34</v>
      </c>
      <c r="D29" s="175">
        <v>39773</v>
      </c>
      <c r="E29" s="175">
        <v>47894</v>
      </c>
      <c r="F29" s="176">
        <v>33</v>
      </c>
      <c r="G29" s="175">
        <v>1312508</v>
      </c>
      <c r="H29" s="175">
        <v>268005</v>
      </c>
      <c r="I29" s="175">
        <v>1580513</v>
      </c>
    </row>
    <row r="30" spans="1:9" ht="12.75" customHeight="1" x14ac:dyDescent="0.2">
      <c r="A30" s="171">
        <v>12003</v>
      </c>
      <c r="B30" s="70" t="s">
        <v>217</v>
      </c>
      <c r="C30" s="174">
        <v>26</v>
      </c>
      <c r="D30" s="175">
        <v>39770</v>
      </c>
      <c r="E30" s="175">
        <v>52282</v>
      </c>
      <c r="F30" s="176">
        <v>24.87</v>
      </c>
      <c r="G30" s="175">
        <v>989069</v>
      </c>
      <c r="H30" s="175">
        <v>311190</v>
      </c>
      <c r="I30" s="175">
        <v>1300259</v>
      </c>
    </row>
    <row r="31" spans="1:9" ht="12.75" customHeight="1" x14ac:dyDescent="0.2">
      <c r="A31" s="171">
        <v>13001</v>
      </c>
      <c r="B31" s="70" t="s">
        <v>218</v>
      </c>
      <c r="C31" s="174">
        <v>91</v>
      </c>
      <c r="D31" s="175">
        <v>38618</v>
      </c>
      <c r="E31" s="175">
        <v>53296</v>
      </c>
      <c r="F31" s="176">
        <v>88.21</v>
      </c>
      <c r="G31" s="175">
        <v>3406515</v>
      </c>
      <c r="H31" s="175">
        <v>1294754</v>
      </c>
      <c r="I31" s="175">
        <v>4701269</v>
      </c>
    </row>
    <row r="32" spans="1:9" ht="12.75" customHeight="1" x14ac:dyDescent="0.2">
      <c r="A32" s="171">
        <v>13003</v>
      </c>
      <c r="B32" s="70" t="s">
        <v>219</v>
      </c>
      <c r="C32" s="174">
        <v>25</v>
      </c>
      <c r="D32" s="175">
        <v>35326</v>
      </c>
      <c r="E32" s="175">
        <v>47837</v>
      </c>
      <c r="F32" s="176">
        <v>24.14</v>
      </c>
      <c r="G32" s="175">
        <v>852759</v>
      </c>
      <c r="H32" s="175">
        <v>302029</v>
      </c>
      <c r="I32" s="175">
        <v>1154788</v>
      </c>
    </row>
    <row r="33" spans="1:9" ht="12.75" customHeight="1" x14ac:dyDescent="0.2">
      <c r="A33" s="171">
        <v>14001</v>
      </c>
      <c r="B33" s="70" t="s">
        <v>385</v>
      </c>
      <c r="C33" s="174">
        <v>19</v>
      </c>
      <c r="D33" s="175">
        <v>37662</v>
      </c>
      <c r="E33" s="175">
        <v>49391</v>
      </c>
      <c r="F33" s="176">
        <v>18.46</v>
      </c>
      <c r="G33" s="175">
        <v>695247</v>
      </c>
      <c r="H33" s="175">
        <v>216509</v>
      </c>
      <c r="I33" s="175">
        <v>911756</v>
      </c>
    </row>
    <row r="34" spans="1:9" ht="12.75" customHeight="1" x14ac:dyDescent="0.2">
      <c r="A34" s="171">
        <v>14002</v>
      </c>
      <c r="B34" s="70" t="s">
        <v>220</v>
      </c>
      <c r="C34" s="174">
        <v>16</v>
      </c>
      <c r="D34" s="175">
        <v>41055</v>
      </c>
      <c r="E34" s="175">
        <v>48024</v>
      </c>
      <c r="F34" s="176">
        <v>14.22</v>
      </c>
      <c r="G34" s="175">
        <v>583799</v>
      </c>
      <c r="H34" s="175">
        <v>99100</v>
      </c>
      <c r="I34" s="175">
        <v>682899</v>
      </c>
    </row>
    <row r="35" spans="1:9" ht="12.75" customHeight="1" x14ac:dyDescent="0.2">
      <c r="A35" s="171">
        <v>14004</v>
      </c>
      <c r="B35" s="70" t="s">
        <v>221</v>
      </c>
      <c r="C35" s="174">
        <v>246</v>
      </c>
      <c r="D35" s="175">
        <v>45300</v>
      </c>
      <c r="E35" s="175">
        <v>58565</v>
      </c>
      <c r="F35" s="176">
        <v>239.26</v>
      </c>
      <c r="G35" s="175">
        <v>10838475</v>
      </c>
      <c r="H35" s="175">
        <v>3173886</v>
      </c>
      <c r="I35" s="175">
        <v>14012361</v>
      </c>
    </row>
    <row r="36" spans="1:9" ht="12.75" customHeight="1" x14ac:dyDescent="0.2">
      <c r="A36" s="171">
        <v>14005</v>
      </c>
      <c r="B36" s="70" t="s">
        <v>222</v>
      </c>
      <c r="C36" s="174">
        <v>19</v>
      </c>
      <c r="D36" s="175">
        <v>38059</v>
      </c>
      <c r="E36" s="175">
        <v>47355</v>
      </c>
      <c r="F36" s="176">
        <v>19</v>
      </c>
      <c r="G36" s="175">
        <v>723113</v>
      </c>
      <c r="H36" s="175">
        <v>176631</v>
      </c>
      <c r="I36" s="175">
        <v>899744</v>
      </c>
    </row>
    <row r="37" spans="1:9" ht="12.75" customHeight="1" x14ac:dyDescent="0.2">
      <c r="A37" s="171">
        <v>15001</v>
      </c>
      <c r="B37" s="70" t="s">
        <v>223</v>
      </c>
      <c r="C37" s="174">
        <v>20</v>
      </c>
      <c r="D37" s="175">
        <v>42812</v>
      </c>
      <c r="E37" s="175">
        <v>59239</v>
      </c>
      <c r="F37" s="176">
        <v>19.46</v>
      </c>
      <c r="G37" s="175">
        <v>833126</v>
      </c>
      <c r="H37" s="175">
        <v>319672</v>
      </c>
      <c r="I37" s="175">
        <v>1152798</v>
      </c>
    </row>
    <row r="38" spans="1:9" ht="12.75" customHeight="1" x14ac:dyDescent="0.2">
      <c r="A38" s="171">
        <v>15002</v>
      </c>
      <c r="B38" s="70" t="s">
        <v>224</v>
      </c>
      <c r="C38" s="174">
        <v>42</v>
      </c>
      <c r="D38" s="175">
        <v>37497</v>
      </c>
      <c r="E38" s="175">
        <v>50071</v>
      </c>
      <c r="F38" s="176">
        <v>40.85</v>
      </c>
      <c r="G38" s="175">
        <v>1531738</v>
      </c>
      <c r="H38" s="175">
        <v>513660</v>
      </c>
      <c r="I38" s="175">
        <v>2045398</v>
      </c>
    </row>
    <row r="39" spans="1:9" ht="12.75" customHeight="1" x14ac:dyDescent="0.2">
      <c r="A39" s="171">
        <v>15003</v>
      </c>
      <c r="B39" s="70" t="s">
        <v>225</v>
      </c>
      <c r="C39" s="174">
        <v>23</v>
      </c>
      <c r="D39" s="175">
        <v>38014</v>
      </c>
      <c r="E39" s="175">
        <v>50560</v>
      </c>
      <c r="F39" s="176">
        <v>21.42</v>
      </c>
      <c r="G39" s="175">
        <v>814266</v>
      </c>
      <c r="H39" s="175">
        <v>268731</v>
      </c>
      <c r="I39" s="175">
        <v>1082997</v>
      </c>
    </row>
    <row r="40" spans="1:9" ht="12.75" customHeight="1" x14ac:dyDescent="0.2">
      <c r="A40" s="171">
        <v>16001</v>
      </c>
      <c r="B40" s="70" t="s">
        <v>226</v>
      </c>
      <c r="C40" s="174">
        <v>69</v>
      </c>
      <c r="D40" s="175">
        <v>41335</v>
      </c>
      <c r="E40" s="175">
        <v>51972</v>
      </c>
      <c r="F40" s="176">
        <v>66.2</v>
      </c>
      <c r="G40" s="175">
        <v>2736395</v>
      </c>
      <c r="H40" s="175">
        <v>704167</v>
      </c>
      <c r="I40" s="175">
        <v>3440562</v>
      </c>
    </row>
    <row r="41" spans="1:9" ht="12.75" customHeight="1" x14ac:dyDescent="0.2">
      <c r="A41" s="171">
        <v>16002</v>
      </c>
      <c r="B41" s="70" t="s">
        <v>227</v>
      </c>
      <c r="C41" s="174">
        <v>3</v>
      </c>
      <c r="D41" s="175">
        <v>32762</v>
      </c>
      <c r="E41" s="175">
        <v>38859</v>
      </c>
      <c r="F41" s="176">
        <v>2.1</v>
      </c>
      <c r="G41" s="175">
        <v>68800</v>
      </c>
      <c r="H41" s="175">
        <v>12804</v>
      </c>
      <c r="I41" s="175">
        <v>81604</v>
      </c>
    </row>
    <row r="42" spans="1:9" ht="12.75" customHeight="1" x14ac:dyDescent="0.2">
      <c r="A42" s="171">
        <v>17001</v>
      </c>
      <c r="B42" s="70" t="s">
        <v>228</v>
      </c>
      <c r="C42" s="174">
        <v>22</v>
      </c>
      <c r="D42" s="175">
        <v>35904</v>
      </c>
      <c r="E42" s="175">
        <v>46299</v>
      </c>
      <c r="F42" s="176">
        <v>19.32</v>
      </c>
      <c r="G42" s="175">
        <v>693667</v>
      </c>
      <c r="H42" s="175">
        <v>200831</v>
      </c>
      <c r="I42" s="175">
        <v>894498</v>
      </c>
    </row>
    <row r="43" spans="1:9" ht="12.75" customHeight="1" x14ac:dyDescent="0.2">
      <c r="A43" s="171">
        <v>17002</v>
      </c>
      <c r="B43" s="70" t="s">
        <v>229</v>
      </c>
      <c r="C43" s="174">
        <v>185</v>
      </c>
      <c r="D43" s="175">
        <v>45837</v>
      </c>
      <c r="E43" s="175">
        <v>57668</v>
      </c>
      <c r="F43" s="176">
        <v>178.93</v>
      </c>
      <c r="G43" s="175">
        <v>8201686</v>
      </c>
      <c r="H43" s="175">
        <v>2116853</v>
      </c>
      <c r="I43" s="175">
        <v>10318539</v>
      </c>
    </row>
    <row r="44" spans="1:9" ht="12.75" customHeight="1" x14ac:dyDescent="0.2">
      <c r="A44" s="171">
        <v>17003</v>
      </c>
      <c r="B44" s="70" t="s">
        <v>230</v>
      </c>
      <c r="C44" s="174">
        <v>23</v>
      </c>
      <c r="D44" s="175">
        <v>37592</v>
      </c>
      <c r="E44" s="175">
        <v>49199</v>
      </c>
      <c r="F44" s="176">
        <v>19.2</v>
      </c>
      <c r="G44" s="175">
        <v>721771</v>
      </c>
      <c r="H44" s="175">
        <v>222855</v>
      </c>
      <c r="I44" s="175">
        <v>944626</v>
      </c>
    </row>
    <row r="45" spans="1:9" ht="12.75" customHeight="1" x14ac:dyDescent="0.2">
      <c r="A45" s="171">
        <v>18003</v>
      </c>
      <c r="B45" s="70" t="s">
        <v>231</v>
      </c>
      <c r="C45" s="174">
        <v>18</v>
      </c>
      <c r="D45" s="175">
        <v>33318</v>
      </c>
      <c r="E45" s="175">
        <v>46647</v>
      </c>
      <c r="F45" s="176">
        <v>17.7</v>
      </c>
      <c r="G45" s="175">
        <v>589726</v>
      </c>
      <c r="H45" s="175">
        <v>235927</v>
      </c>
      <c r="I45" s="175">
        <v>825653</v>
      </c>
    </row>
    <row r="46" spans="1:9" ht="12.75" customHeight="1" x14ac:dyDescent="0.2">
      <c r="A46" s="171">
        <v>18005</v>
      </c>
      <c r="B46" s="70" t="s">
        <v>232</v>
      </c>
      <c r="C46" s="174">
        <v>36</v>
      </c>
      <c r="D46" s="175">
        <v>40583</v>
      </c>
      <c r="E46" s="175">
        <v>51823</v>
      </c>
      <c r="F46" s="176">
        <v>35.51</v>
      </c>
      <c r="G46" s="175">
        <v>1441085</v>
      </c>
      <c r="H46" s="175">
        <v>399140</v>
      </c>
      <c r="I46" s="175">
        <v>1840225</v>
      </c>
    </row>
    <row r="47" spans="1:9" ht="12.75" customHeight="1" x14ac:dyDescent="0.2">
      <c r="A47" s="171">
        <v>19004</v>
      </c>
      <c r="B47" s="70" t="s">
        <v>233</v>
      </c>
      <c r="C47" s="174">
        <v>38</v>
      </c>
      <c r="D47" s="175">
        <v>38514</v>
      </c>
      <c r="E47" s="175">
        <v>50040</v>
      </c>
      <c r="F47" s="176">
        <v>36.29</v>
      </c>
      <c r="G47" s="175">
        <v>1397671</v>
      </c>
      <c r="H47" s="175">
        <v>418270</v>
      </c>
      <c r="I47" s="175">
        <v>1815941</v>
      </c>
    </row>
    <row r="48" spans="1:9" ht="12.75" customHeight="1" x14ac:dyDescent="0.2">
      <c r="A48" s="171">
        <v>20001</v>
      </c>
      <c r="B48" s="70" t="s">
        <v>234</v>
      </c>
      <c r="C48" s="174">
        <v>45</v>
      </c>
      <c r="D48" s="175">
        <v>45205</v>
      </c>
      <c r="E48" s="175">
        <v>59523</v>
      </c>
      <c r="F48" s="176">
        <v>45</v>
      </c>
      <c r="G48" s="175">
        <v>2034245</v>
      </c>
      <c r="H48" s="175">
        <v>644278</v>
      </c>
      <c r="I48" s="175">
        <v>2678523</v>
      </c>
    </row>
    <row r="49" spans="1:9" ht="12.75" customHeight="1" x14ac:dyDescent="0.2">
      <c r="A49" s="171">
        <v>20003</v>
      </c>
      <c r="B49" s="70" t="s">
        <v>235</v>
      </c>
      <c r="C49" s="174">
        <v>35</v>
      </c>
      <c r="D49" s="175">
        <v>40380</v>
      </c>
      <c r="E49" s="175">
        <v>53311</v>
      </c>
      <c r="F49" s="176">
        <v>32.840000000000003</v>
      </c>
      <c r="G49" s="175">
        <v>1326065</v>
      </c>
      <c r="H49" s="175">
        <v>424679</v>
      </c>
      <c r="I49" s="175">
        <v>1750744</v>
      </c>
    </row>
    <row r="50" spans="1:9" ht="12.75" customHeight="1" x14ac:dyDescent="0.2">
      <c r="A50" s="171">
        <v>21001</v>
      </c>
      <c r="B50" s="70" t="s">
        <v>236</v>
      </c>
      <c r="C50" s="174">
        <v>21</v>
      </c>
      <c r="D50" s="175">
        <v>36224</v>
      </c>
      <c r="E50" s="175">
        <v>47844</v>
      </c>
      <c r="F50" s="176">
        <v>18.27</v>
      </c>
      <c r="G50" s="175">
        <v>661812</v>
      </c>
      <c r="H50" s="175">
        <v>212302</v>
      </c>
      <c r="I50" s="175">
        <v>874114</v>
      </c>
    </row>
    <row r="51" spans="1:9" ht="12.75" customHeight="1" x14ac:dyDescent="0.2">
      <c r="A51" s="171">
        <v>21003</v>
      </c>
      <c r="B51" s="70" t="s">
        <v>237</v>
      </c>
      <c r="C51" s="174">
        <v>26</v>
      </c>
      <c r="D51" s="175">
        <v>39159</v>
      </c>
      <c r="E51" s="175">
        <v>48559</v>
      </c>
      <c r="F51" s="176">
        <v>20.88</v>
      </c>
      <c r="G51" s="175">
        <v>817646</v>
      </c>
      <c r="H51" s="175">
        <v>196272</v>
      </c>
      <c r="I51" s="175">
        <v>1013918</v>
      </c>
    </row>
    <row r="52" spans="1:9" ht="12.75" customHeight="1" x14ac:dyDescent="0.2">
      <c r="A52" s="171">
        <v>22001</v>
      </c>
      <c r="B52" s="70" t="s">
        <v>238</v>
      </c>
      <c r="C52" s="174">
        <v>17</v>
      </c>
      <c r="D52" s="175">
        <v>34492</v>
      </c>
      <c r="E52" s="175">
        <v>45166</v>
      </c>
      <c r="F52" s="176">
        <v>16.55</v>
      </c>
      <c r="G52" s="175">
        <v>570842</v>
      </c>
      <c r="H52" s="175">
        <v>176654</v>
      </c>
      <c r="I52" s="175">
        <v>747496</v>
      </c>
    </row>
    <row r="53" spans="1:9" ht="12.75" customHeight="1" x14ac:dyDescent="0.2">
      <c r="A53" s="171">
        <v>22005</v>
      </c>
      <c r="B53" s="70" t="s">
        <v>239</v>
      </c>
      <c r="C53" s="174">
        <v>15</v>
      </c>
      <c r="D53" s="175">
        <v>36444</v>
      </c>
      <c r="E53" s="175">
        <v>49742</v>
      </c>
      <c r="F53" s="176">
        <v>14.5</v>
      </c>
      <c r="G53" s="175">
        <v>528437</v>
      </c>
      <c r="H53" s="175">
        <v>192826</v>
      </c>
      <c r="I53" s="175">
        <v>721263</v>
      </c>
    </row>
    <row r="54" spans="1:9" ht="12.75" customHeight="1" x14ac:dyDescent="0.2">
      <c r="A54" s="171">
        <v>22006</v>
      </c>
      <c r="B54" s="70" t="s">
        <v>240</v>
      </c>
      <c r="C54" s="174">
        <v>34</v>
      </c>
      <c r="D54" s="175">
        <v>38235</v>
      </c>
      <c r="E54" s="175">
        <v>51064</v>
      </c>
      <c r="F54" s="176">
        <v>32.21</v>
      </c>
      <c r="G54" s="175">
        <v>1231538</v>
      </c>
      <c r="H54" s="175">
        <v>413247</v>
      </c>
      <c r="I54" s="175">
        <v>1644785</v>
      </c>
    </row>
    <row r="55" spans="1:9" ht="12.75" customHeight="1" x14ac:dyDescent="0.2">
      <c r="A55" s="171">
        <v>23001</v>
      </c>
      <c r="B55" s="70" t="s">
        <v>241</v>
      </c>
      <c r="C55" s="174">
        <v>20</v>
      </c>
      <c r="D55" s="175">
        <v>38463</v>
      </c>
      <c r="E55" s="175">
        <v>47245</v>
      </c>
      <c r="F55" s="176">
        <v>18.850000000000001</v>
      </c>
      <c r="G55" s="175">
        <v>725026</v>
      </c>
      <c r="H55" s="175">
        <v>165534</v>
      </c>
      <c r="I55" s="175">
        <v>890560</v>
      </c>
    </row>
    <row r="56" spans="1:9" ht="12.75" customHeight="1" x14ac:dyDescent="0.2">
      <c r="A56" s="171">
        <v>23002</v>
      </c>
      <c r="B56" s="70" t="s">
        <v>242</v>
      </c>
      <c r="C56" s="174">
        <v>61</v>
      </c>
      <c r="D56" s="175">
        <v>38943</v>
      </c>
      <c r="E56" s="175">
        <v>49887</v>
      </c>
      <c r="F56" s="176">
        <v>60.5</v>
      </c>
      <c r="G56" s="175">
        <v>2356031</v>
      </c>
      <c r="H56" s="175">
        <v>662147</v>
      </c>
      <c r="I56" s="175">
        <v>3018178</v>
      </c>
    </row>
    <row r="57" spans="1:9" ht="12.75" customHeight="1" x14ac:dyDescent="0.2">
      <c r="A57" s="171">
        <v>23003</v>
      </c>
      <c r="B57" s="70" t="s">
        <v>243</v>
      </c>
      <c r="C57" s="174">
        <v>16</v>
      </c>
      <c r="D57" s="175">
        <v>41289</v>
      </c>
      <c r="E57" s="175">
        <v>48785</v>
      </c>
      <c r="F57" s="176">
        <v>15.12</v>
      </c>
      <c r="G57" s="175">
        <v>624295</v>
      </c>
      <c r="H57" s="175">
        <v>113340</v>
      </c>
      <c r="I57" s="175">
        <v>737635</v>
      </c>
    </row>
    <row r="58" spans="1:9" ht="12.75" customHeight="1" x14ac:dyDescent="0.2">
      <c r="A58" s="171">
        <v>24004</v>
      </c>
      <c r="B58" s="70" t="s">
        <v>244</v>
      </c>
      <c r="C58" s="174">
        <v>29</v>
      </c>
      <c r="D58" s="175">
        <v>35647</v>
      </c>
      <c r="E58" s="175">
        <v>49007</v>
      </c>
      <c r="F58" s="176">
        <v>27.03</v>
      </c>
      <c r="G58" s="175">
        <v>963546</v>
      </c>
      <c r="H58" s="175">
        <v>361103</v>
      </c>
      <c r="I58" s="175">
        <v>1324649</v>
      </c>
    </row>
    <row r="59" spans="1:9" ht="12.75" customHeight="1" x14ac:dyDescent="0.2">
      <c r="A59" s="171">
        <v>25001</v>
      </c>
      <c r="B59" s="70" t="s">
        <v>245</v>
      </c>
      <c r="C59" s="174">
        <v>12</v>
      </c>
      <c r="D59" s="175">
        <v>36657</v>
      </c>
      <c r="E59" s="175">
        <v>43879</v>
      </c>
      <c r="F59" s="176">
        <v>11.47</v>
      </c>
      <c r="G59" s="175">
        <v>420452</v>
      </c>
      <c r="H59" s="175">
        <v>82844</v>
      </c>
      <c r="I59" s="175">
        <v>503296</v>
      </c>
    </row>
    <row r="60" spans="1:9" ht="12.75" customHeight="1" x14ac:dyDescent="0.2">
      <c r="A60" s="171">
        <v>25003</v>
      </c>
      <c r="B60" s="70" t="s">
        <v>246</v>
      </c>
      <c r="C60" s="174">
        <v>11</v>
      </c>
      <c r="D60" s="175">
        <v>35192</v>
      </c>
      <c r="E60" s="175">
        <v>41867</v>
      </c>
      <c r="F60" s="176">
        <v>10.35</v>
      </c>
      <c r="G60" s="175">
        <v>364240</v>
      </c>
      <c r="H60" s="175">
        <v>69086</v>
      </c>
      <c r="I60" s="175">
        <v>433326</v>
      </c>
    </row>
    <row r="61" spans="1:9" ht="12.75" customHeight="1" x14ac:dyDescent="0.2">
      <c r="A61" s="171">
        <v>25004</v>
      </c>
      <c r="B61" s="70" t="s">
        <v>247</v>
      </c>
      <c r="C61" s="174">
        <v>70</v>
      </c>
      <c r="D61" s="175">
        <v>41415</v>
      </c>
      <c r="E61" s="175">
        <v>52678</v>
      </c>
      <c r="F61" s="176">
        <v>66.33</v>
      </c>
      <c r="G61" s="175">
        <v>2747045</v>
      </c>
      <c r="H61" s="175">
        <v>747072</v>
      </c>
      <c r="I61" s="175">
        <v>3494117</v>
      </c>
    </row>
    <row r="62" spans="1:9" ht="12.75" customHeight="1" x14ac:dyDescent="0.2">
      <c r="A62" s="171">
        <v>26002</v>
      </c>
      <c r="B62" s="70" t="s">
        <v>248</v>
      </c>
      <c r="C62" s="174">
        <v>21</v>
      </c>
      <c r="D62" s="175">
        <v>40278</v>
      </c>
      <c r="E62" s="175">
        <v>53200</v>
      </c>
      <c r="F62" s="176">
        <v>17.93</v>
      </c>
      <c r="G62" s="175">
        <v>722176</v>
      </c>
      <c r="H62" s="175">
        <v>231696</v>
      </c>
      <c r="I62" s="175">
        <v>953872</v>
      </c>
    </row>
    <row r="63" spans="1:9" ht="12.75" customHeight="1" x14ac:dyDescent="0.2">
      <c r="A63" s="171">
        <v>26004</v>
      </c>
      <c r="B63" s="70" t="s">
        <v>249</v>
      </c>
      <c r="C63" s="174">
        <v>35</v>
      </c>
      <c r="D63" s="175">
        <v>36084</v>
      </c>
      <c r="E63" s="175">
        <v>48538</v>
      </c>
      <c r="F63" s="176">
        <v>33.770000000000003</v>
      </c>
      <c r="G63" s="175">
        <v>1218555</v>
      </c>
      <c r="H63" s="175">
        <v>420583</v>
      </c>
      <c r="I63" s="175">
        <v>1639138</v>
      </c>
    </row>
    <row r="64" spans="1:9" ht="12.75" customHeight="1" x14ac:dyDescent="0.2">
      <c r="A64" s="171">
        <v>26005</v>
      </c>
      <c r="B64" s="70" t="s">
        <v>250</v>
      </c>
      <c r="C64" s="174">
        <v>16</v>
      </c>
      <c r="D64" s="175">
        <v>37136</v>
      </c>
      <c r="E64" s="175">
        <v>49412</v>
      </c>
      <c r="F64" s="176">
        <v>14.64</v>
      </c>
      <c r="G64" s="175">
        <v>543677</v>
      </c>
      <c r="H64" s="175">
        <v>179711</v>
      </c>
      <c r="I64" s="175">
        <v>723388</v>
      </c>
    </row>
    <row r="65" spans="1:9" ht="12.75" customHeight="1" x14ac:dyDescent="0.2">
      <c r="A65" s="171">
        <v>27001</v>
      </c>
      <c r="B65" s="70" t="s">
        <v>251</v>
      </c>
      <c r="C65" s="174">
        <v>22</v>
      </c>
      <c r="D65" s="175">
        <v>39074</v>
      </c>
      <c r="E65" s="175">
        <v>49433</v>
      </c>
      <c r="F65" s="176">
        <v>21.39</v>
      </c>
      <c r="G65" s="175">
        <v>835785</v>
      </c>
      <c r="H65" s="175">
        <v>221585</v>
      </c>
      <c r="I65" s="175">
        <v>1057370</v>
      </c>
    </row>
    <row r="66" spans="1:9" ht="12.75" customHeight="1" x14ac:dyDescent="0.2">
      <c r="A66" s="171">
        <v>28001</v>
      </c>
      <c r="B66" s="70" t="s">
        <v>252</v>
      </c>
      <c r="C66" s="174">
        <v>19</v>
      </c>
      <c r="D66" s="175">
        <v>38601</v>
      </c>
      <c r="E66" s="175">
        <v>49441</v>
      </c>
      <c r="F66" s="176">
        <v>17.25</v>
      </c>
      <c r="G66" s="175">
        <v>665870</v>
      </c>
      <c r="H66" s="175">
        <v>186994</v>
      </c>
      <c r="I66" s="175">
        <v>852864</v>
      </c>
    </row>
    <row r="67" spans="1:9" ht="12.75" customHeight="1" x14ac:dyDescent="0.2">
      <c r="A67" s="171">
        <v>28002</v>
      </c>
      <c r="B67" s="70" t="s">
        <v>253</v>
      </c>
      <c r="C67" s="174">
        <v>23</v>
      </c>
      <c r="D67" s="175">
        <v>39177</v>
      </c>
      <c r="E67" s="175">
        <v>51892</v>
      </c>
      <c r="F67" s="176">
        <v>21.38</v>
      </c>
      <c r="G67" s="175">
        <v>837595</v>
      </c>
      <c r="H67" s="175">
        <v>271851</v>
      </c>
      <c r="I67" s="175">
        <v>1109446</v>
      </c>
    </row>
    <row r="68" spans="1:9" ht="12.75" customHeight="1" x14ac:dyDescent="0.2">
      <c r="A68" s="171">
        <v>28003</v>
      </c>
      <c r="B68" s="70" t="s">
        <v>254</v>
      </c>
      <c r="C68" s="174">
        <v>50</v>
      </c>
      <c r="D68" s="175">
        <v>39073</v>
      </c>
      <c r="E68" s="175">
        <v>50527</v>
      </c>
      <c r="F68" s="176">
        <v>49.6</v>
      </c>
      <c r="G68" s="175">
        <v>1938004</v>
      </c>
      <c r="H68" s="175">
        <v>568123</v>
      </c>
      <c r="I68" s="175">
        <v>2506127</v>
      </c>
    </row>
    <row r="69" spans="1:9" ht="12.75" customHeight="1" x14ac:dyDescent="0.2">
      <c r="A69" s="171">
        <v>29004</v>
      </c>
      <c r="B69" s="70" t="s">
        <v>255</v>
      </c>
      <c r="C69" s="174">
        <v>43</v>
      </c>
      <c r="D69" s="175">
        <v>36560</v>
      </c>
      <c r="E69" s="175">
        <v>44199</v>
      </c>
      <c r="F69" s="176">
        <v>40.9</v>
      </c>
      <c r="G69" s="175">
        <v>1495312</v>
      </c>
      <c r="H69" s="175">
        <v>312446</v>
      </c>
      <c r="I69" s="175">
        <v>1807758</v>
      </c>
    </row>
    <row r="70" spans="1:9" ht="12.75" customHeight="1" x14ac:dyDescent="0.2">
      <c r="A70" s="171">
        <v>30001</v>
      </c>
      <c r="B70" s="70" t="s">
        <v>256</v>
      </c>
      <c r="C70" s="174">
        <v>33</v>
      </c>
      <c r="D70" s="175">
        <v>35670</v>
      </c>
      <c r="E70" s="175">
        <v>42445</v>
      </c>
      <c r="F70" s="176">
        <v>32.1</v>
      </c>
      <c r="G70" s="175">
        <v>1145000</v>
      </c>
      <c r="H70" s="175">
        <v>217489</v>
      </c>
      <c r="I70" s="175">
        <v>1362489</v>
      </c>
    </row>
    <row r="71" spans="1:9" ht="12.75" customHeight="1" x14ac:dyDescent="0.2">
      <c r="A71" s="171">
        <v>30003</v>
      </c>
      <c r="B71" s="70" t="s">
        <v>345</v>
      </c>
      <c r="C71" s="174">
        <v>37</v>
      </c>
      <c r="D71" s="175">
        <v>36264</v>
      </c>
      <c r="E71" s="175">
        <v>46356</v>
      </c>
      <c r="F71" s="176">
        <v>32.78</v>
      </c>
      <c r="G71" s="175">
        <v>1188721</v>
      </c>
      <c r="H71" s="175">
        <v>330839</v>
      </c>
      <c r="I71" s="175">
        <v>1519560</v>
      </c>
    </row>
    <row r="72" spans="1:9" ht="12.75" customHeight="1" x14ac:dyDescent="0.2">
      <c r="A72" s="171">
        <v>31001</v>
      </c>
      <c r="B72" s="70" t="s">
        <v>257</v>
      </c>
      <c r="C72" s="174">
        <v>23</v>
      </c>
      <c r="D72" s="175">
        <v>39984</v>
      </c>
      <c r="E72" s="175">
        <v>50115</v>
      </c>
      <c r="F72" s="176">
        <v>22.38</v>
      </c>
      <c r="G72" s="175">
        <v>894832</v>
      </c>
      <c r="H72" s="175">
        <v>226743</v>
      </c>
      <c r="I72" s="175">
        <v>1121575</v>
      </c>
    </row>
    <row r="73" spans="1:9" ht="12.75" customHeight="1" x14ac:dyDescent="0.2">
      <c r="A73" s="171">
        <v>32002</v>
      </c>
      <c r="B73" s="70" t="s">
        <v>258</v>
      </c>
      <c r="C73" s="174">
        <v>166</v>
      </c>
      <c r="D73" s="175">
        <v>42310</v>
      </c>
      <c r="E73" s="175">
        <v>51238</v>
      </c>
      <c r="F73" s="176">
        <v>166</v>
      </c>
      <c r="G73" s="175">
        <v>7023382</v>
      </c>
      <c r="H73" s="175">
        <v>1482049</v>
      </c>
      <c r="I73" s="175">
        <v>8505431</v>
      </c>
    </row>
    <row r="74" spans="1:9" ht="12.75" customHeight="1" x14ac:dyDescent="0.2">
      <c r="A74" s="171">
        <v>33001</v>
      </c>
      <c r="B74" s="70" t="s">
        <v>259</v>
      </c>
      <c r="C74" s="174">
        <v>27</v>
      </c>
      <c r="D74" s="175">
        <v>37133</v>
      </c>
      <c r="E74" s="175">
        <v>53923</v>
      </c>
      <c r="F74" s="176">
        <v>26.26</v>
      </c>
      <c r="G74" s="175">
        <v>975120</v>
      </c>
      <c r="H74" s="175">
        <v>440892</v>
      </c>
      <c r="I74" s="175">
        <v>1416012</v>
      </c>
    </row>
    <row r="75" spans="1:9" ht="12.75" customHeight="1" x14ac:dyDescent="0.2">
      <c r="A75" s="171">
        <v>33002</v>
      </c>
      <c r="B75" s="70" t="s">
        <v>260</v>
      </c>
      <c r="C75" s="174">
        <v>35</v>
      </c>
      <c r="D75" s="175">
        <v>36854</v>
      </c>
      <c r="E75" s="175">
        <v>49671</v>
      </c>
      <c r="F75" s="176">
        <v>30.29</v>
      </c>
      <c r="G75" s="175">
        <v>1116321</v>
      </c>
      <c r="H75" s="175">
        <v>388220</v>
      </c>
      <c r="I75" s="175">
        <v>1504541</v>
      </c>
    </row>
    <row r="76" spans="1:9" ht="12.75" customHeight="1" x14ac:dyDescent="0.2">
      <c r="A76" s="171">
        <v>33003</v>
      </c>
      <c r="B76" s="70" t="s">
        <v>261</v>
      </c>
      <c r="C76" s="174">
        <v>47</v>
      </c>
      <c r="D76" s="175">
        <v>40015</v>
      </c>
      <c r="E76" s="175">
        <v>52143</v>
      </c>
      <c r="F76" s="176">
        <v>44.38</v>
      </c>
      <c r="G76" s="175">
        <v>1775874</v>
      </c>
      <c r="H76" s="175">
        <v>538232</v>
      </c>
      <c r="I76" s="175">
        <v>2314106</v>
      </c>
    </row>
    <row r="77" spans="1:9" ht="12.75" customHeight="1" x14ac:dyDescent="0.2">
      <c r="A77" s="171">
        <v>33005</v>
      </c>
      <c r="B77" s="70" t="s">
        <v>262</v>
      </c>
      <c r="C77" s="174">
        <v>26</v>
      </c>
      <c r="D77" s="175">
        <v>35542</v>
      </c>
      <c r="E77" s="175">
        <v>47386</v>
      </c>
      <c r="F77" s="176">
        <v>22.87</v>
      </c>
      <c r="G77" s="175">
        <v>812840</v>
      </c>
      <c r="H77" s="175">
        <v>270867</v>
      </c>
      <c r="I77" s="175">
        <v>1083707</v>
      </c>
    </row>
    <row r="78" spans="1:9" ht="12.75" customHeight="1" x14ac:dyDescent="0.2">
      <c r="A78" s="171">
        <v>34002</v>
      </c>
      <c r="B78" s="70" t="s">
        <v>263</v>
      </c>
      <c r="C78" s="174">
        <v>27</v>
      </c>
      <c r="D78" s="175">
        <v>38270</v>
      </c>
      <c r="E78" s="175">
        <v>49472</v>
      </c>
      <c r="F78" s="176">
        <v>24.87</v>
      </c>
      <c r="G78" s="175">
        <v>951775</v>
      </c>
      <c r="H78" s="175">
        <v>278585</v>
      </c>
      <c r="I78" s="175">
        <v>1230360</v>
      </c>
    </row>
    <row r="79" spans="1:9" ht="12.75" customHeight="1" x14ac:dyDescent="0.2">
      <c r="A79" s="171">
        <v>35002</v>
      </c>
      <c r="B79" s="70" t="s">
        <v>264</v>
      </c>
      <c r="C79" s="174">
        <v>39</v>
      </c>
      <c r="D79" s="175">
        <v>38429</v>
      </c>
      <c r="E79" s="175">
        <v>50878</v>
      </c>
      <c r="F79" s="176">
        <v>37.03</v>
      </c>
      <c r="G79" s="175">
        <v>1423026</v>
      </c>
      <c r="H79" s="175">
        <v>460977</v>
      </c>
      <c r="I79" s="175">
        <v>1884003</v>
      </c>
    </row>
    <row r="80" spans="1:9" ht="12.75" customHeight="1" x14ac:dyDescent="0.2">
      <c r="A80" s="171">
        <v>36002</v>
      </c>
      <c r="B80" s="70" t="s">
        <v>265</v>
      </c>
      <c r="C80" s="174">
        <v>28</v>
      </c>
      <c r="D80" s="175">
        <v>36437</v>
      </c>
      <c r="E80" s="175">
        <v>47582</v>
      </c>
      <c r="F80" s="176">
        <v>26.41</v>
      </c>
      <c r="G80" s="175">
        <v>962296</v>
      </c>
      <c r="H80" s="175">
        <v>294349</v>
      </c>
      <c r="I80" s="175">
        <v>1256645</v>
      </c>
    </row>
    <row r="81" spans="1:9" ht="12.75" customHeight="1" x14ac:dyDescent="0.2">
      <c r="A81" s="171">
        <v>37003</v>
      </c>
      <c r="B81" s="70" t="s">
        <v>266</v>
      </c>
      <c r="C81" s="174">
        <v>21</v>
      </c>
      <c r="D81" s="175">
        <v>33644</v>
      </c>
      <c r="E81" s="175">
        <v>41855</v>
      </c>
      <c r="F81" s="176">
        <v>18.829999999999998</v>
      </c>
      <c r="G81" s="175">
        <v>633522</v>
      </c>
      <c r="H81" s="175">
        <v>154603</v>
      </c>
      <c r="I81" s="175">
        <v>788125</v>
      </c>
    </row>
    <row r="82" spans="1:9" ht="12.75" customHeight="1" x14ac:dyDescent="0.2">
      <c r="A82" s="171">
        <v>38001</v>
      </c>
      <c r="B82" s="70" t="s">
        <v>267</v>
      </c>
      <c r="C82" s="174">
        <v>24</v>
      </c>
      <c r="D82" s="175">
        <v>39618</v>
      </c>
      <c r="E82" s="175">
        <v>52182</v>
      </c>
      <c r="F82" s="176">
        <v>21.25</v>
      </c>
      <c r="G82" s="175">
        <v>841878</v>
      </c>
      <c r="H82" s="175">
        <v>266992</v>
      </c>
      <c r="I82" s="175">
        <v>1108870</v>
      </c>
    </row>
    <row r="83" spans="1:9" ht="12.75" customHeight="1" x14ac:dyDescent="0.2">
      <c r="A83" s="171">
        <v>38002</v>
      </c>
      <c r="B83" s="70" t="s">
        <v>268</v>
      </c>
      <c r="C83" s="174">
        <v>27</v>
      </c>
      <c r="D83" s="175">
        <v>38144</v>
      </c>
      <c r="E83" s="175">
        <v>50462</v>
      </c>
      <c r="F83" s="176">
        <v>25.42</v>
      </c>
      <c r="G83" s="175">
        <v>969626</v>
      </c>
      <c r="H83" s="175">
        <v>313113</v>
      </c>
      <c r="I83" s="175">
        <v>1282739</v>
      </c>
    </row>
    <row r="84" spans="1:9" ht="12.75" customHeight="1" x14ac:dyDescent="0.2">
      <c r="A84" s="171">
        <v>38003</v>
      </c>
      <c r="B84" s="70" t="s">
        <v>269</v>
      </c>
      <c r="C84" s="174">
        <v>21</v>
      </c>
      <c r="D84" s="175">
        <v>36899</v>
      </c>
      <c r="E84" s="175">
        <v>48953</v>
      </c>
      <c r="F84" s="176">
        <v>19.62</v>
      </c>
      <c r="G84" s="175">
        <v>723960</v>
      </c>
      <c r="H84" s="175">
        <v>236507</v>
      </c>
      <c r="I84" s="175">
        <v>960467</v>
      </c>
    </row>
    <row r="85" spans="1:9" ht="12.75" customHeight="1" x14ac:dyDescent="0.2">
      <c r="A85" s="171">
        <v>39001</v>
      </c>
      <c r="B85" s="70" t="s">
        <v>347</v>
      </c>
      <c r="C85" s="174">
        <v>40</v>
      </c>
      <c r="D85" s="175">
        <v>40211</v>
      </c>
      <c r="E85" s="175">
        <v>55765</v>
      </c>
      <c r="F85" s="176">
        <v>38.47</v>
      </c>
      <c r="G85" s="175">
        <v>1546902</v>
      </c>
      <c r="H85" s="175">
        <v>598393</v>
      </c>
      <c r="I85" s="175">
        <v>2145295</v>
      </c>
    </row>
    <row r="86" spans="1:9" ht="12.75" customHeight="1" x14ac:dyDescent="0.2">
      <c r="A86" s="171">
        <v>39002</v>
      </c>
      <c r="B86" s="70" t="s">
        <v>270</v>
      </c>
      <c r="C86" s="174">
        <v>81</v>
      </c>
      <c r="D86" s="175">
        <v>43035</v>
      </c>
      <c r="E86" s="175">
        <v>52922</v>
      </c>
      <c r="F86" s="176">
        <v>80.819999999999993</v>
      </c>
      <c r="G86" s="175">
        <v>3478051</v>
      </c>
      <c r="H86" s="175">
        <v>799087</v>
      </c>
      <c r="I86" s="175">
        <v>4277138</v>
      </c>
    </row>
    <row r="87" spans="1:9" ht="12.75" customHeight="1" x14ac:dyDescent="0.2">
      <c r="A87" s="171">
        <v>39004</v>
      </c>
      <c r="B87" s="70" t="s">
        <v>271</v>
      </c>
      <c r="C87" s="174">
        <v>24</v>
      </c>
      <c r="D87" s="175">
        <v>31298</v>
      </c>
      <c r="E87" s="175">
        <v>37762</v>
      </c>
      <c r="F87" s="176">
        <v>21.14</v>
      </c>
      <c r="G87" s="175">
        <v>661650</v>
      </c>
      <c r="H87" s="175">
        <v>136633</v>
      </c>
      <c r="I87" s="175">
        <v>798283</v>
      </c>
    </row>
    <row r="88" spans="1:9" ht="12.75" customHeight="1" x14ac:dyDescent="0.2">
      <c r="A88" s="171">
        <v>39005</v>
      </c>
      <c r="B88" s="70" t="s">
        <v>272</v>
      </c>
      <c r="C88" s="174">
        <v>20</v>
      </c>
      <c r="D88" s="175">
        <v>34198</v>
      </c>
      <c r="E88" s="175">
        <v>43044</v>
      </c>
      <c r="F88" s="176">
        <v>18.2</v>
      </c>
      <c r="G88" s="175">
        <v>622409</v>
      </c>
      <c r="H88" s="175">
        <v>160985</v>
      </c>
      <c r="I88" s="175">
        <v>783394</v>
      </c>
    </row>
    <row r="89" spans="1:9" ht="12.75" customHeight="1" x14ac:dyDescent="0.2">
      <c r="A89" s="171">
        <v>40001</v>
      </c>
      <c r="B89" s="70" t="s">
        <v>273</v>
      </c>
      <c r="C89" s="174">
        <v>67</v>
      </c>
      <c r="D89" s="175">
        <v>43922</v>
      </c>
      <c r="E89" s="175">
        <v>60818</v>
      </c>
      <c r="F89" s="176">
        <v>67</v>
      </c>
      <c r="G89" s="175">
        <v>2942790</v>
      </c>
      <c r="H89" s="175">
        <v>1132031</v>
      </c>
      <c r="I89" s="175">
        <v>4074821</v>
      </c>
    </row>
    <row r="90" spans="1:9" ht="12.75" customHeight="1" x14ac:dyDescent="0.2">
      <c r="A90" s="171">
        <v>40002</v>
      </c>
      <c r="B90" s="70" t="s">
        <v>274</v>
      </c>
      <c r="C90" s="174">
        <v>151</v>
      </c>
      <c r="D90" s="175">
        <v>41944</v>
      </c>
      <c r="E90" s="175">
        <v>50793</v>
      </c>
      <c r="F90" s="176">
        <v>148.30000000000001</v>
      </c>
      <c r="G90" s="175">
        <v>6220295</v>
      </c>
      <c r="H90" s="175">
        <v>1312249</v>
      </c>
      <c r="I90" s="175">
        <v>7532544</v>
      </c>
    </row>
    <row r="91" spans="1:9" ht="12.75" customHeight="1" x14ac:dyDescent="0.2">
      <c r="A91" s="171">
        <v>41001</v>
      </c>
      <c r="B91" s="70" t="s">
        <v>275</v>
      </c>
      <c r="C91" s="174">
        <v>63</v>
      </c>
      <c r="D91" s="175">
        <v>38985</v>
      </c>
      <c r="E91" s="175">
        <v>48085</v>
      </c>
      <c r="F91" s="176">
        <v>61.64</v>
      </c>
      <c r="G91" s="175">
        <v>2403037</v>
      </c>
      <c r="H91" s="175">
        <v>560907</v>
      </c>
      <c r="I91" s="175">
        <v>2963944</v>
      </c>
    </row>
    <row r="92" spans="1:9" ht="12.75" customHeight="1" x14ac:dyDescent="0.2">
      <c r="A92" s="171">
        <v>41002</v>
      </c>
      <c r="B92" s="70" t="s">
        <v>276</v>
      </c>
      <c r="C92" s="174">
        <v>285</v>
      </c>
      <c r="D92" s="175">
        <v>39405</v>
      </c>
      <c r="E92" s="175">
        <v>49104</v>
      </c>
      <c r="F92" s="176">
        <v>280.37</v>
      </c>
      <c r="G92" s="175">
        <v>11047853</v>
      </c>
      <c r="H92" s="175">
        <v>2719414</v>
      </c>
      <c r="I92" s="175">
        <v>13767267</v>
      </c>
    </row>
    <row r="93" spans="1:9" ht="12.75" customHeight="1" x14ac:dyDescent="0.2">
      <c r="A93" s="171">
        <v>41004</v>
      </c>
      <c r="B93" s="70" t="s">
        <v>277</v>
      </c>
      <c r="C93" s="174">
        <v>71</v>
      </c>
      <c r="D93" s="175">
        <v>37682</v>
      </c>
      <c r="E93" s="175">
        <v>47937</v>
      </c>
      <c r="F93" s="176">
        <v>69.62</v>
      </c>
      <c r="G93" s="175">
        <v>2623453</v>
      </c>
      <c r="H93" s="175">
        <v>713891</v>
      </c>
      <c r="I93" s="175">
        <v>3337344</v>
      </c>
    </row>
    <row r="94" spans="1:9" ht="12.75" customHeight="1" x14ac:dyDescent="0.2">
      <c r="A94" s="171">
        <v>41005</v>
      </c>
      <c r="B94" s="70" t="s">
        <v>278</v>
      </c>
      <c r="C94" s="174">
        <v>100</v>
      </c>
      <c r="D94" s="175">
        <v>38871</v>
      </c>
      <c r="E94" s="175">
        <v>49931</v>
      </c>
      <c r="F94" s="176">
        <v>99</v>
      </c>
      <c r="G94" s="175">
        <v>3848207</v>
      </c>
      <c r="H94" s="175">
        <v>1094984</v>
      </c>
      <c r="I94" s="175">
        <v>4943191</v>
      </c>
    </row>
    <row r="95" spans="1:9" ht="12.75" customHeight="1" x14ac:dyDescent="0.2">
      <c r="A95" s="171">
        <v>42001</v>
      </c>
      <c r="B95" s="70" t="s">
        <v>279</v>
      </c>
      <c r="C95" s="174">
        <v>40</v>
      </c>
      <c r="D95" s="175">
        <v>43860</v>
      </c>
      <c r="E95" s="175">
        <v>57266</v>
      </c>
      <c r="F95" s="176">
        <v>38.79</v>
      </c>
      <c r="G95" s="175">
        <v>1701334</v>
      </c>
      <c r="H95" s="175">
        <v>520008</v>
      </c>
      <c r="I95" s="175">
        <v>2221342</v>
      </c>
    </row>
    <row r="96" spans="1:9" ht="12.75" customHeight="1" x14ac:dyDescent="0.2">
      <c r="A96" s="171">
        <v>43001</v>
      </c>
      <c r="B96" s="70" t="s">
        <v>280</v>
      </c>
      <c r="C96" s="174">
        <v>24</v>
      </c>
      <c r="D96" s="175">
        <v>38979</v>
      </c>
      <c r="E96" s="175">
        <v>49375</v>
      </c>
      <c r="F96" s="176">
        <v>21.51</v>
      </c>
      <c r="G96" s="175">
        <v>838433</v>
      </c>
      <c r="H96" s="175">
        <v>223627</v>
      </c>
      <c r="I96" s="175">
        <v>1062060</v>
      </c>
    </row>
    <row r="97" spans="1:9" ht="12.75" customHeight="1" x14ac:dyDescent="0.2">
      <c r="A97" s="171">
        <v>43002</v>
      </c>
      <c r="B97" s="70" t="s">
        <v>281</v>
      </c>
      <c r="C97" s="174">
        <v>22</v>
      </c>
      <c r="D97" s="175">
        <v>38040</v>
      </c>
      <c r="E97" s="175">
        <v>47662</v>
      </c>
      <c r="F97" s="176">
        <v>20.63</v>
      </c>
      <c r="G97" s="175">
        <v>784775</v>
      </c>
      <c r="H97" s="175">
        <v>198489</v>
      </c>
      <c r="I97" s="175">
        <v>983264</v>
      </c>
    </row>
    <row r="98" spans="1:9" ht="12.75" customHeight="1" x14ac:dyDescent="0.2">
      <c r="A98" s="171">
        <v>43007</v>
      </c>
      <c r="B98" s="70" t="s">
        <v>282</v>
      </c>
      <c r="C98" s="174">
        <v>33</v>
      </c>
      <c r="D98" s="175">
        <v>39059</v>
      </c>
      <c r="E98" s="175">
        <v>50237</v>
      </c>
      <c r="F98" s="176">
        <v>30.15</v>
      </c>
      <c r="G98" s="175">
        <v>1177636</v>
      </c>
      <c r="H98" s="175">
        <v>337012</v>
      </c>
      <c r="I98" s="175">
        <v>1514648</v>
      </c>
    </row>
    <row r="99" spans="1:9" ht="12.75" customHeight="1" x14ac:dyDescent="0.2">
      <c r="A99" s="171">
        <v>44001</v>
      </c>
      <c r="B99" s="70" t="s">
        <v>283</v>
      </c>
      <c r="C99" s="174">
        <v>21</v>
      </c>
      <c r="D99" s="175">
        <v>36080</v>
      </c>
      <c r="E99" s="175">
        <v>49938</v>
      </c>
      <c r="F99" s="176">
        <v>18.72</v>
      </c>
      <c r="G99" s="175">
        <v>675420</v>
      </c>
      <c r="H99" s="175">
        <v>259421</v>
      </c>
      <c r="I99" s="175">
        <v>934841</v>
      </c>
    </row>
    <row r="100" spans="1:9" ht="12.75" customHeight="1" x14ac:dyDescent="0.2">
      <c r="A100" s="171">
        <v>44002</v>
      </c>
      <c r="B100" s="70" t="s">
        <v>284</v>
      </c>
      <c r="C100" s="174">
        <v>24</v>
      </c>
      <c r="D100" s="175">
        <v>31981</v>
      </c>
      <c r="E100" s="175">
        <v>38763</v>
      </c>
      <c r="F100" s="176">
        <v>22.88</v>
      </c>
      <c r="G100" s="175">
        <v>731730</v>
      </c>
      <c r="H100" s="175">
        <v>155159</v>
      </c>
      <c r="I100" s="175">
        <v>886889</v>
      </c>
    </row>
    <row r="101" spans="1:9" ht="12.75" customHeight="1" x14ac:dyDescent="0.2">
      <c r="A101" s="171">
        <v>45004</v>
      </c>
      <c r="B101" s="70" t="s">
        <v>346</v>
      </c>
      <c r="C101" s="174">
        <v>38</v>
      </c>
      <c r="D101" s="175">
        <v>42055</v>
      </c>
      <c r="E101" s="175">
        <v>51292</v>
      </c>
      <c r="F101" s="176">
        <v>36.700000000000003</v>
      </c>
      <c r="G101" s="175">
        <v>1543403</v>
      </c>
      <c r="H101" s="175">
        <v>339022</v>
      </c>
      <c r="I101" s="175">
        <v>1882425</v>
      </c>
    </row>
    <row r="102" spans="1:9" ht="12.75" customHeight="1" x14ac:dyDescent="0.2">
      <c r="A102" s="171">
        <v>45005</v>
      </c>
      <c r="B102" s="70" t="s">
        <v>285</v>
      </c>
      <c r="C102" s="174">
        <v>21</v>
      </c>
      <c r="D102" s="175">
        <v>38856</v>
      </c>
      <c r="E102" s="175">
        <v>50718</v>
      </c>
      <c r="F102" s="176">
        <v>20.04</v>
      </c>
      <c r="G102" s="175">
        <v>778677</v>
      </c>
      <c r="H102" s="175">
        <v>237717</v>
      </c>
      <c r="I102" s="175">
        <v>1016394</v>
      </c>
    </row>
    <row r="103" spans="1:9" ht="12.75" customHeight="1" x14ac:dyDescent="0.2">
      <c r="A103" s="171">
        <v>46001</v>
      </c>
      <c r="B103" s="70" t="s">
        <v>286</v>
      </c>
      <c r="C103" s="174">
        <v>190</v>
      </c>
      <c r="D103" s="175">
        <v>40919</v>
      </c>
      <c r="E103" s="175">
        <v>52125</v>
      </c>
      <c r="F103" s="176">
        <v>187.06</v>
      </c>
      <c r="G103" s="175">
        <v>7654386</v>
      </c>
      <c r="H103" s="175">
        <v>2096092</v>
      </c>
      <c r="I103" s="175">
        <v>9750478</v>
      </c>
    </row>
    <row r="104" spans="1:9" ht="12.75" customHeight="1" x14ac:dyDescent="0.2">
      <c r="A104" s="171">
        <v>46002</v>
      </c>
      <c r="B104" s="70" t="s">
        <v>287</v>
      </c>
      <c r="C104" s="174">
        <v>18</v>
      </c>
      <c r="D104" s="175">
        <v>32261</v>
      </c>
      <c r="E104" s="175">
        <v>39541</v>
      </c>
      <c r="F104" s="176">
        <v>17.22</v>
      </c>
      <c r="G104" s="175">
        <v>555538</v>
      </c>
      <c r="H104" s="175">
        <v>125364</v>
      </c>
      <c r="I104" s="175">
        <v>680902</v>
      </c>
    </row>
    <row r="105" spans="1:9" ht="12.75" customHeight="1" x14ac:dyDescent="0.2">
      <c r="A105" s="171">
        <v>47001</v>
      </c>
      <c r="B105" s="70" t="s">
        <v>288</v>
      </c>
      <c r="C105" s="174">
        <v>42</v>
      </c>
      <c r="D105" s="175">
        <v>36708</v>
      </c>
      <c r="E105" s="175">
        <v>48556</v>
      </c>
      <c r="F105" s="176">
        <v>41.33</v>
      </c>
      <c r="G105" s="175">
        <v>1517155</v>
      </c>
      <c r="H105" s="175">
        <v>489664</v>
      </c>
      <c r="I105" s="175">
        <v>2006819</v>
      </c>
    </row>
    <row r="106" spans="1:9" ht="12.75" customHeight="1" x14ac:dyDescent="0.2">
      <c r="A106" s="171">
        <v>48003</v>
      </c>
      <c r="B106" s="70" t="s">
        <v>289</v>
      </c>
      <c r="C106" s="174">
        <v>33</v>
      </c>
      <c r="D106" s="175">
        <v>38136</v>
      </c>
      <c r="E106" s="175">
        <v>48913</v>
      </c>
      <c r="F106" s="176">
        <v>32.15</v>
      </c>
      <c r="G106" s="175">
        <v>1226078</v>
      </c>
      <c r="H106" s="175">
        <v>346479</v>
      </c>
      <c r="I106" s="175">
        <v>1572557</v>
      </c>
    </row>
    <row r="107" spans="1:9" ht="12.75" customHeight="1" x14ac:dyDescent="0.2">
      <c r="A107" s="171">
        <v>49001</v>
      </c>
      <c r="B107" s="70" t="s">
        <v>290</v>
      </c>
      <c r="C107" s="174">
        <v>35</v>
      </c>
      <c r="D107" s="175">
        <v>38489</v>
      </c>
      <c r="E107" s="175">
        <v>50098</v>
      </c>
      <c r="F107" s="176">
        <v>34.479999999999997</v>
      </c>
      <c r="G107" s="175">
        <v>1327103</v>
      </c>
      <c r="H107" s="175">
        <v>400271</v>
      </c>
      <c r="I107" s="175">
        <v>1727374</v>
      </c>
    </row>
    <row r="108" spans="1:9" ht="12.75" customHeight="1" x14ac:dyDescent="0.2">
      <c r="A108" s="171">
        <v>49002</v>
      </c>
      <c r="B108" s="70" t="s">
        <v>291</v>
      </c>
      <c r="C108" s="174">
        <v>226</v>
      </c>
      <c r="D108" s="175">
        <v>42987</v>
      </c>
      <c r="E108" s="175">
        <v>57947</v>
      </c>
      <c r="F108" s="176">
        <v>222.77</v>
      </c>
      <c r="G108" s="175">
        <v>9576299</v>
      </c>
      <c r="H108" s="175">
        <v>3332630</v>
      </c>
      <c r="I108" s="175">
        <v>12908929</v>
      </c>
    </row>
    <row r="109" spans="1:9" ht="12.75" customHeight="1" x14ac:dyDescent="0.2">
      <c r="A109" s="171">
        <v>49003</v>
      </c>
      <c r="B109" s="70" t="s">
        <v>292</v>
      </c>
      <c r="C109" s="174">
        <v>67</v>
      </c>
      <c r="D109" s="175">
        <v>38659</v>
      </c>
      <c r="E109" s="175">
        <v>49291</v>
      </c>
      <c r="F109" s="176">
        <v>64.209999999999994</v>
      </c>
      <c r="G109" s="175">
        <v>2482279</v>
      </c>
      <c r="H109" s="175">
        <v>682725</v>
      </c>
      <c r="I109" s="175">
        <v>3165004</v>
      </c>
    </row>
    <row r="110" spans="1:9" ht="12.75" customHeight="1" x14ac:dyDescent="0.2">
      <c r="A110" s="171">
        <v>49004</v>
      </c>
      <c r="B110" s="70" t="s">
        <v>386</v>
      </c>
      <c r="C110" s="174"/>
      <c r="D110" s="175"/>
      <c r="E110" s="175"/>
      <c r="F110" s="176"/>
      <c r="G110" s="175"/>
      <c r="H110" s="175"/>
      <c r="I110" s="175"/>
    </row>
    <row r="111" spans="1:9" ht="12.75" customHeight="1" x14ac:dyDescent="0.2">
      <c r="A111" s="171">
        <v>49005</v>
      </c>
      <c r="B111" s="70" t="s">
        <v>293</v>
      </c>
      <c r="C111" s="174">
        <v>1540</v>
      </c>
      <c r="D111" s="175">
        <v>46663</v>
      </c>
      <c r="E111" s="175">
        <v>62218</v>
      </c>
      <c r="F111" s="176">
        <v>1510.78</v>
      </c>
      <c r="G111" s="175">
        <v>70497356</v>
      </c>
      <c r="H111" s="175">
        <v>23500674</v>
      </c>
      <c r="I111" s="175">
        <v>93998030</v>
      </c>
    </row>
    <row r="112" spans="1:9" ht="12.75" customHeight="1" x14ac:dyDescent="0.2">
      <c r="A112" s="171">
        <v>49006</v>
      </c>
      <c r="B112" s="70" t="s">
        <v>294</v>
      </c>
      <c r="C112" s="174">
        <v>60</v>
      </c>
      <c r="D112" s="175">
        <v>41335</v>
      </c>
      <c r="E112" s="175">
        <v>53654</v>
      </c>
      <c r="F112" s="176">
        <v>60</v>
      </c>
      <c r="G112" s="175">
        <v>2480122</v>
      </c>
      <c r="H112" s="175">
        <v>739109</v>
      </c>
      <c r="I112" s="175">
        <v>3219231</v>
      </c>
    </row>
    <row r="113" spans="1:9" ht="12.75" customHeight="1" x14ac:dyDescent="0.2">
      <c r="A113" s="171">
        <v>49007</v>
      </c>
      <c r="B113" s="70" t="s">
        <v>295</v>
      </c>
      <c r="C113" s="174">
        <v>93</v>
      </c>
      <c r="D113" s="175">
        <v>41126</v>
      </c>
      <c r="E113" s="175">
        <v>50272</v>
      </c>
      <c r="F113" s="176">
        <v>88.9</v>
      </c>
      <c r="G113" s="175">
        <v>3656068</v>
      </c>
      <c r="H113" s="175">
        <v>813076</v>
      </c>
      <c r="I113" s="175">
        <v>4469144</v>
      </c>
    </row>
    <row r="114" spans="1:9" ht="12.75" customHeight="1" x14ac:dyDescent="0.2">
      <c r="A114" s="171">
        <v>50003</v>
      </c>
      <c r="B114" s="70" t="s">
        <v>296</v>
      </c>
      <c r="C114" s="174">
        <v>59</v>
      </c>
      <c r="D114" s="175">
        <v>35055</v>
      </c>
      <c r="E114" s="175">
        <v>42982</v>
      </c>
      <c r="F114" s="176">
        <v>55.25</v>
      </c>
      <c r="G114" s="175">
        <v>1936806</v>
      </c>
      <c r="H114" s="175">
        <v>437946</v>
      </c>
      <c r="I114" s="175">
        <v>2374752</v>
      </c>
    </row>
    <row r="115" spans="1:9" ht="12.75" customHeight="1" x14ac:dyDescent="0.2">
      <c r="A115" s="171">
        <v>50005</v>
      </c>
      <c r="B115" s="70" t="s">
        <v>297</v>
      </c>
      <c r="C115" s="174">
        <v>21</v>
      </c>
      <c r="D115" s="175">
        <v>34192</v>
      </c>
      <c r="E115" s="175">
        <v>43001</v>
      </c>
      <c r="F115" s="176">
        <v>19.75</v>
      </c>
      <c r="G115" s="175">
        <v>675293</v>
      </c>
      <c r="H115" s="175">
        <v>173981</v>
      </c>
      <c r="I115" s="175">
        <v>849274</v>
      </c>
    </row>
    <row r="116" spans="1:9" ht="12.75" customHeight="1" x14ac:dyDescent="0.2">
      <c r="A116" s="171">
        <v>51001</v>
      </c>
      <c r="B116" s="70" t="s">
        <v>298</v>
      </c>
      <c r="C116" s="174">
        <v>188</v>
      </c>
      <c r="D116" s="175">
        <v>49535</v>
      </c>
      <c r="E116" s="175">
        <v>61102</v>
      </c>
      <c r="F116" s="176">
        <v>187.2</v>
      </c>
      <c r="G116" s="175">
        <v>9273030</v>
      </c>
      <c r="H116" s="175">
        <v>2165220</v>
      </c>
      <c r="I116" s="175">
        <v>11438250</v>
      </c>
    </row>
    <row r="117" spans="1:9" ht="12.75" customHeight="1" x14ac:dyDescent="0.2">
      <c r="A117" s="171">
        <v>51002</v>
      </c>
      <c r="B117" s="70" t="s">
        <v>299</v>
      </c>
      <c r="C117" s="174">
        <v>39</v>
      </c>
      <c r="D117" s="175">
        <v>44428</v>
      </c>
      <c r="E117" s="175">
        <v>56701</v>
      </c>
      <c r="F117" s="176">
        <v>38.75</v>
      </c>
      <c r="G117" s="175">
        <v>1721574</v>
      </c>
      <c r="H117" s="175">
        <v>475585</v>
      </c>
      <c r="I117" s="175">
        <v>2197159</v>
      </c>
    </row>
    <row r="118" spans="1:9" ht="12.75" customHeight="1" x14ac:dyDescent="0.2">
      <c r="A118" s="171">
        <v>51003</v>
      </c>
      <c r="B118" s="70" t="s">
        <v>300</v>
      </c>
      <c r="C118" s="174">
        <v>21</v>
      </c>
      <c r="D118" s="175">
        <v>38599</v>
      </c>
      <c r="E118" s="175">
        <v>51966</v>
      </c>
      <c r="F118" s="176">
        <v>20.260000000000002</v>
      </c>
      <c r="G118" s="175">
        <v>782008</v>
      </c>
      <c r="H118" s="175">
        <v>270821</v>
      </c>
      <c r="I118" s="175">
        <v>1052829</v>
      </c>
    </row>
    <row r="119" spans="1:9" ht="12.75" customHeight="1" x14ac:dyDescent="0.2">
      <c r="A119" s="171">
        <v>51004</v>
      </c>
      <c r="B119" s="70" t="s">
        <v>351</v>
      </c>
      <c r="C119" s="174">
        <v>805</v>
      </c>
      <c r="D119" s="175">
        <v>45508</v>
      </c>
      <c r="E119" s="175">
        <v>58476</v>
      </c>
      <c r="F119" s="176">
        <v>796.78</v>
      </c>
      <c r="G119" s="175">
        <v>36260210</v>
      </c>
      <c r="H119" s="175">
        <v>10331986</v>
      </c>
      <c r="I119" s="175">
        <v>46592196</v>
      </c>
    </row>
    <row r="120" spans="1:9" ht="12.75" customHeight="1" x14ac:dyDescent="0.2">
      <c r="A120" s="171">
        <v>51005</v>
      </c>
      <c r="B120" s="70" t="s">
        <v>301</v>
      </c>
      <c r="C120" s="174">
        <v>24</v>
      </c>
      <c r="D120" s="175">
        <v>39781</v>
      </c>
      <c r="E120" s="175">
        <v>53460</v>
      </c>
      <c r="F120" s="176">
        <v>23.11</v>
      </c>
      <c r="G120" s="175">
        <v>919332</v>
      </c>
      <c r="H120" s="175">
        <v>316121</v>
      </c>
      <c r="I120" s="175">
        <v>1235453</v>
      </c>
    </row>
    <row r="121" spans="1:9" ht="12.75" customHeight="1" x14ac:dyDescent="0.2">
      <c r="A121" s="171">
        <v>52001</v>
      </c>
      <c r="B121" s="70" t="s">
        <v>302</v>
      </c>
      <c r="C121" s="174">
        <v>18</v>
      </c>
      <c r="D121" s="175">
        <v>40874</v>
      </c>
      <c r="E121" s="175">
        <v>47287</v>
      </c>
      <c r="F121" s="176">
        <v>17.5</v>
      </c>
      <c r="G121" s="175">
        <v>715303</v>
      </c>
      <c r="H121" s="175">
        <v>112211</v>
      </c>
      <c r="I121" s="175">
        <v>827514</v>
      </c>
    </row>
    <row r="122" spans="1:9" ht="12.75" customHeight="1" x14ac:dyDescent="0.2">
      <c r="A122" s="171">
        <v>52004</v>
      </c>
      <c r="B122" s="70" t="s">
        <v>303</v>
      </c>
      <c r="C122" s="174">
        <v>25</v>
      </c>
      <c r="D122" s="175">
        <v>42981</v>
      </c>
      <c r="E122" s="175">
        <v>52465</v>
      </c>
      <c r="F122" s="176">
        <v>21.85</v>
      </c>
      <c r="G122" s="175">
        <v>939144</v>
      </c>
      <c r="H122" s="175">
        <v>207218</v>
      </c>
      <c r="I122" s="175">
        <v>1146362</v>
      </c>
    </row>
    <row r="123" spans="1:9" ht="12.75" customHeight="1" x14ac:dyDescent="0.2">
      <c r="A123" s="171">
        <v>53001</v>
      </c>
      <c r="B123" s="70" t="s">
        <v>304</v>
      </c>
      <c r="C123" s="174">
        <v>23</v>
      </c>
      <c r="D123" s="175">
        <v>36560</v>
      </c>
      <c r="E123" s="175">
        <v>46077</v>
      </c>
      <c r="F123" s="176">
        <v>21.75</v>
      </c>
      <c r="G123" s="175">
        <v>795190</v>
      </c>
      <c r="H123" s="175">
        <v>206983</v>
      </c>
      <c r="I123" s="175">
        <v>1002173</v>
      </c>
    </row>
    <row r="124" spans="1:9" ht="12.75" customHeight="1" x14ac:dyDescent="0.2">
      <c r="A124" s="171">
        <v>53002</v>
      </c>
      <c r="B124" s="70" t="s">
        <v>305</v>
      </c>
      <c r="C124" s="174">
        <v>18</v>
      </c>
      <c r="D124" s="175">
        <v>34174</v>
      </c>
      <c r="E124" s="175">
        <v>47033</v>
      </c>
      <c r="F124" s="176">
        <v>15.88</v>
      </c>
      <c r="G124" s="175">
        <v>542676</v>
      </c>
      <c r="H124" s="175">
        <v>204201</v>
      </c>
      <c r="I124" s="175">
        <v>746877</v>
      </c>
    </row>
    <row r="125" spans="1:9" ht="12.75" customHeight="1" x14ac:dyDescent="0.2">
      <c r="A125" s="171">
        <v>54002</v>
      </c>
      <c r="B125" s="70" t="s">
        <v>306</v>
      </c>
      <c r="C125" s="174">
        <v>72</v>
      </c>
      <c r="D125" s="175">
        <v>40215</v>
      </c>
      <c r="E125" s="175">
        <v>51500</v>
      </c>
      <c r="F125" s="176">
        <v>71.040000000000006</v>
      </c>
      <c r="G125" s="175">
        <v>2856905</v>
      </c>
      <c r="H125" s="175">
        <v>801648</v>
      </c>
      <c r="I125" s="175">
        <v>3658553</v>
      </c>
    </row>
    <row r="126" spans="1:9" ht="12.75" customHeight="1" x14ac:dyDescent="0.2">
      <c r="A126" s="171">
        <v>54004</v>
      </c>
      <c r="B126" s="70" t="s">
        <v>307</v>
      </c>
      <c r="C126" s="174">
        <v>23</v>
      </c>
      <c r="D126" s="175">
        <v>38379</v>
      </c>
      <c r="E126" s="175">
        <v>52082</v>
      </c>
      <c r="F126" s="176">
        <v>21.25</v>
      </c>
      <c r="G126" s="175">
        <v>815555</v>
      </c>
      <c r="H126" s="175">
        <v>291179</v>
      </c>
      <c r="I126" s="175">
        <v>1106734</v>
      </c>
    </row>
    <row r="127" spans="1:9" ht="12.75" customHeight="1" x14ac:dyDescent="0.2">
      <c r="A127" s="171">
        <v>54006</v>
      </c>
      <c r="B127" s="70" t="s">
        <v>308</v>
      </c>
      <c r="C127" s="174">
        <v>17</v>
      </c>
      <c r="D127" s="175">
        <v>32905</v>
      </c>
      <c r="E127" s="175">
        <v>42125</v>
      </c>
      <c r="F127" s="176">
        <v>16.559999999999999</v>
      </c>
      <c r="G127" s="175">
        <v>544910</v>
      </c>
      <c r="H127" s="175">
        <v>152687</v>
      </c>
      <c r="I127" s="175">
        <v>697597</v>
      </c>
    </row>
    <row r="128" spans="1:9" ht="12.75" customHeight="1" x14ac:dyDescent="0.2">
      <c r="A128" s="171">
        <v>54007</v>
      </c>
      <c r="B128" s="70" t="s">
        <v>309</v>
      </c>
      <c r="C128" s="174">
        <v>19</v>
      </c>
      <c r="D128" s="175">
        <v>35064</v>
      </c>
      <c r="E128" s="175">
        <v>45149</v>
      </c>
      <c r="F128" s="176">
        <v>18.07</v>
      </c>
      <c r="G128" s="175">
        <v>633607</v>
      </c>
      <c r="H128" s="175">
        <v>182231</v>
      </c>
      <c r="I128" s="175">
        <v>815838</v>
      </c>
    </row>
    <row r="129" spans="1:9" ht="12.75" customHeight="1" x14ac:dyDescent="0.2">
      <c r="A129" s="171">
        <v>55004</v>
      </c>
      <c r="B129" s="70" t="s">
        <v>310</v>
      </c>
      <c r="C129" s="174">
        <v>20</v>
      </c>
      <c r="D129" s="175">
        <v>36087</v>
      </c>
      <c r="E129" s="175">
        <v>48081</v>
      </c>
      <c r="F129" s="176">
        <v>19.25</v>
      </c>
      <c r="G129" s="175">
        <v>694670</v>
      </c>
      <c r="H129" s="175">
        <v>230890</v>
      </c>
      <c r="I129" s="175">
        <v>925560</v>
      </c>
    </row>
    <row r="130" spans="1:9" ht="12.75" customHeight="1" x14ac:dyDescent="0.2">
      <c r="A130" s="171">
        <v>55005</v>
      </c>
      <c r="B130" s="70" t="s">
        <v>311</v>
      </c>
      <c r="C130" s="174">
        <v>21</v>
      </c>
      <c r="D130" s="175">
        <v>36887</v>
      </c>
      <c r="E130" s="175">
        <v>46889</v>
      </c>
      <c r="F130" s="176">
        <v>20.59</v>
      </c>
      <c r="G130" s="175">
        <v>759503</v>
      </c>
      <c r="H130" s="175">
        <v>205945</v>
      </c>
      <c r="I130" s="175">
        <v>965448</v>
      </c>
    </row>
    <row r="131" spans="1:9" ht="12.75" customHeight="1" x14ac:dyDescent="0.2">
      <c r="A131" s="171">
        <v>56002</v>
      </c>
      <c r="B131" s="70" t="s">
        <v>387</v>
      </c>
      <c r="C131" s="174">
        <v>22</v>
      </c>
      <c r="D131" s="175">
        <v>38346</v>
      </c>
      <c r="E131" s="175">
        <v>48607</v>
      </c>
      <c r="F131" s="176">
        <v>21.29</v>
      </c>
      <c r="G131" s="175">
        <v>816385</v>
      </c>
      <c r="H131" s="175">
        <v>218451</v>
      </c>
      <c r="I131" s="175">
        <v>1034836</v>
      </c>
    </row>
    <row r="132" spans="1:9" ht="12.75" customHeight="1" x14ac:dyDescent="0.2">
      <c r="A132" s="171">
        <v>56004</v>
      </c>
      <c r="B132" s="70" t="s">
        <v>312</v>
      </c>
      <c r="C132" s="174">
        <v>48</v>
      </c>
      <c r="D132" s="175">
        <v>41842</v>
      </c>
      <c r="E132" s="175">
        <v>54207</v>
      </c>
      <c r="F132" s="176">
        <v>47.82</v>
      </c>
      <c r="G132" s="175">
        <v>2000875</v>
      </c>
      <c r="H132" s="175">
        <v>591302</v>
      </c>
      <c r="I132" s="175">
        <v>2592177</v>
      </c>
    </row>
    <row r="133" spans="1:9" ht="12.75" customHeight="1" x14ac:dyDescent="0.2">
      <c r="A133" s="171">
        <v>56006</v>
      </c>
      <c r="B133" s="70" t="s">
        <v>313</v>
      </c>
      <c r="C133" s="174">
        <v>26</v>
      </c>
      <c r="D133" s="175">
        <v>37887</v>
      </c>
      <c r="E133" s="175">
        <v>49897</v>
      </c>
      <c r="F133" s="176">
        <v>24.63</v>
      </c>
      <c r="G133" s="175">
        <v>933151</v>
      </c>
      <c r="H133" s="175">
        <v>295824</v>
      </c>
      <c r="I133" s="175">
        <v>1228975</v>
      </c>
    </row>
    <row r="134" spans="1:9" ht="12.75" customHeight="1" x14ac:dyDescent="0.2">
      <c r="A134" s="171">
        <v>56007</v>
      </c>
      <c r="B134" s="70" t="s">
        <v>314</v>
      </c>
      <c r="C134" s="174">
        <v>23</v>
      </c>
      <c r="D134" s="175">
        <v>41701</v>
      </c>
      <c r="E134" s="175">
        <v>51048</v>
      </c>
      <c r="F134" s="176">
        <v>20.55</v>
      </c>
      <c r="G134" s="175">
        <v>856963</v>
      </c>
      <c r="H134" s="175">
        <v>192070</v>
      </c>
      <c r="I134" s="175">
        <v>1049033</v>
      </c>
    </row>
    <row r="135" spans="1:9" ht="12.75" customHeight="1" x14ac:dyDescent="0.2">
      <c r="A135" s="171">
        <v>57001</v>
      </c>
      <c r="B135" s="70" t="s">
        <v>315</v>
      </c>
      <c r="C135" s="174">
        <v>37</v>
      </c>
      <c r="D135" s="175">
        <v>37964</v>
      </c>
      <c r="E135" s="175">
        <v>50538</v>
      </c>
      <c r="F135" s="176">
        <v>36.22</v>
      </c>
      <c r="G135" s="175">
        <v>1375070</v>
      </c>
      <c r="H135" s="175">
        <v>455404</v>
      </c>
      <c r="I135" s="175">
        <v>1830474</v>
      </c>
    </row>
    <row r="136" spans="1:9" ht="12.75" customHeight="1" x14ac:dyDescent="0.2">
      <c r="A136" s="171">
        <v>58003</v>
      </c>
      <c r="B136" s="70" t="s">
        <v>316</v>
      </c>
      <c r="C136" s="174">
        <v>28</v>
      </c>
      <c r="D136" s="175">
        <v>38548</v>
      </c>
      <c r="E136" s="175">
        <v>49774</v>
      </c>
      <c r="F136" s="176">
        <v>26.91</v>
      </c>
      <c r="G136" s="175">
        <v>1037320</v>
      </c>
      <c r="H136" s="175">
        <v>302097</v>
      </c>
      <c r="I136" s="175">
        <v>1339417</v>
      </c>
    </row>
    <row r="137" spans="1:9" ht="12.75" customHeight="1" x14ac:dyDescent="0.2">
      <c r="A137" s="171">
        <v>59002</v>
      </c>
      <c r="B137" s="70" t="s">
        <v>317</v>
      </c>
      <c r="C137" s="174">
        <v>51</v>
      </c>
      <c r="D137" s="175">
        <v>39548</v>
      </c>
      <c r="E137" s="175">
        <v>50439</v>
      </c>
      <c r="F137" s="176">
        <v>49.24</v>
      </c>
      <c r="G137" s="175">
        <v>1947338</v>
      </c>
      <c r="H137" s="175">
        <v>536255</v>
      </c>
      <c r="I137" s="175">
        <v>2483593</v>
      </c>
    </row>
    <row r="138" spans="1:9" ht="12.75" customHeight="1" x14ac:dyDescent="0.2">
      <c r="A138" s="171">
        <v>59003</v>
      </c>
      <c r="B138" s="70" t="s">
        <v>318</v>
      </c>
      <c r="C138" s="174">
        <v>25</v>
      </c>
      <c r="D138" s="175">
        <v>34788</v>
      </c>
      <c r="E138" s="175">
        <v>44772</v>
      </c>
      <c r="F138" s="176">
        <v>23.71</v>
      </c>
      <c r="G138" s="175">
        <v>824817</v>
      </c>
      <c r="H138" s="175">
        <v>236718</v>
      </c>
      <c r="I138" s="175">
        <v>1061535</v>
      </c>
    </row>
    <row r="139" spans="1:9" ht="12.75" customHeight="1" x14ac:dyDescent="0.2">
      <c r="A139" s="171">
        <v>60001</v>
      </c>
      <c r="B139" s="70" t="s">
        <v>319</v>
      </c>
      <c r="C139" s="174">
        <v>22</v>
      </c>
      <c r="D139" s="175">
        <v>36262</v>
      </c>
      <c r="E139" s="175">
        <v>53750</v>
      </c>
      <c r="F139" s="176">
        <v>18.489999999999998</v>
      </c>
      <c r="G139" s="175">
        <v>670482</v>
      </c>
      <c r="H139" s="175">
        <v>323361</v>
      </c>
      <c r="I139" s="175">
        <v>993843</v>
      </c>
    </row>
    <row r="140" spans="1:9" ht="12.75" customHeight="1" x14ac:dyDescent="0.2">
      <c r="A140" s="171">
        <v>60003</v>
      </c>
      <c r="B140" s="70" t="s">
        <v>320</v>
      </c>
      <c r="C140" s="174">
        <v>23</v>
      </c>
      <c r="D140" s="175">
        <v>34709</v>
      </c>
      <c r="E140" s="175">
        <v>44705</v>
      </c>
      <c r="F140" s="176">
        <v>20.46</v>
      </c>
      <c r="G140" s="175">
        <v>710142</v>
      </c>
      <c r="H140" s="175">
        <v>204525</v>
      </c>
      <c r="I140" s="175">
        <v>914667</v>
      </c>
    </row>
    <row r="141" spans="1:9" ht="12.75" customHeight="1" x14ac:dyDescent="0.2">
      <c r="A141" s="171">
        <v>60004</v>
      </c>
      <c r="B141" s="70" t="s">
        <v>321</v>
      </c>
      <c r="C141" s="174">
        <v>32</v>
      </c>
      <c r="D141" s="175">
        <v>35967</v>
      </c>
      <c r="E141" s="175">
        <v>43643</v>
      </c>
      <c r="F141" s="176">
        <v>31.5</v>
      </c>
      <c r="G141" s="175">
        <v>1132964</v>
      </c>
      <c r="H141" s="175">
        <v>241803</v>
      </c>
      <c r="I141" s="175">
        <v>1374767</v>
      </c>
    </row>
    <row r="142" spans="1:9" ht="12.75" customHeight="1" x14ac:dyDescent="0.2">
      <c r="A142" s="171">
        <v>60006</v>
      </c>
      <c r="B142" s="70" t="s">
        <v>322</v>
      </c>
      <c r="C142" s="174">
        <v>24</v>
      </c>
      <c r="D142" s="175">
        <v>34612</v>
      </c>
      <c r="E142" s="175">
        <v>44161</v>
      </c>
      <c r="F142" s="176">
        <v>22.86</v>
      </c>
      <c r="G142" s="175">
        <v>791231</v>
      </c>
      <c r="H142" s="175">
        <v>218296</v>
      </c>
      <c r="I142" s="175">
        <v>1009527</v>
      </c>
    </row>
    <row r="143" spans="1:9" ht="12.75" customHeight="1" x14ac:dyDescent="0.2">
      <c r="A143" s="171">
        <v>61001</v>
      </c>
      <c r="B143" s="70" t="s">
        <v>323</v>
      </c>
      <c r="C143" s="174">
        <v>28</v>
      </c>
      <c r="D143" s="175">
        <v>35744</v>
      </c>
      <c r="E143" s="175">
        <v>44293</v>
      </c>
      <c r="F143" s="176">
        <v>25.82</v>
      </c>
      <c r="G143" s="175">
        <v>922917</v>
      </c>
      <c r="H143" s="175">
        <v>220723</v>
      </c>
      <c r="I143" s="175">
        <v>1143640</v>
      </c>
    </row>
    <row r="144" spans="1:9" ht="12.75" customHeight="1" x14ac:dyDescent="0.2">
      <c r="A144" s="171">
        <v>61002</v>
      </c>
      <c r="B144" s="70" t="s">
        <v>324</v>
      </c>
      <c r="C144" s="174">
        <v>50</v>
      </c>
      <c r="D144" s="175">
        <v>39750</v>
      </c>
      <c r="E144" s="175">
        <v>49708</v>
      </c>
      <c r="F144" s="176">
        <v>46.57</v>
      </c>
      <c r="G144" s="175">
        <v>1851147</v>
      </c>
      <c r="H144" s="175">
        <v>463744</v>
      </c>
      <c r="I144" s="175">
        <v>2314891</v>
      </c>
    </row>
    <row r="145" spans="1:9" ht="12.75" customHeight="1" x14ac:dyDescent="0.2">
      <c r="A145" s="171">
        <v>61007</v>
      </c>
      <c r="B145" s="70" t="s">
        <v>325</v>
      </c>
      <c r="C145" s="174">
        <v>47</v>
      </c>
      <c r="D145" s="175">
        <v>39771</v>
      </c>
      <c r="E145" s="175">
        <v>50714</v>
      </c>
      <c r="F145" s="176">
        <v>46.12</v>
      </c>
      <c r="G145" s="175">
        <v>1834236</v>
      </c>
      <c r="H145" s="175">
        <v>504699</v>
      </c>
      <c r="I145" s="175">
        <v>2338935</v>
      </c>
    </row>
    <row r="146" spans="1:9" ht="12.75" customHeight="1" x14ac:dyDescent="0.2">
      <c r="A146" s="171">
        <v>61008</v>
      </c>
      <c r="B146" s="70" t="s">
        <v>326</v>
      </c>
      <c r="C146" s="174">
        <v>82</v>
      </c>
      <c r="D146" s="175">
        <v>44138</v>
      </c>
      <c r="E146" s="175">
        <v>54223</v>
      </c>
      <c r="F146" s="176">
        <v>78.83</v>
      </c>
      <c r="G146" s="175">
        <v>3479393</v>
      </c>
      <c r="H146" s="175">
        <v>795017</v>
      </c>
      <c r="I146" s="175">
        <v>4274410</v>
      </c>
    </row>
    <row r="147" spans="1:9" ht="12.75" customHeight="1" x14ac:dyDescent="0.2">
      <c r="A147" s="171">
        <v>62005</v>
      </c>
      <c r="B147" s="70" t="s">
        <v>352</v>
      </c>
      <c r="C147" s="174">
        <v>19</v>
      </c>
      <c r="D147" s="175">
        <v>37038</v>
      </c>
      <c r="E147" s="175">
        <v>48279</v>
      </c>
      <c r="F147" s="176">
        <v>18</v>
      </c>
      <c r="G147" s="175">
        <v>666688</v>
      </c>
      <c r="H147" s="175">
        <v>202329</v>
      </c>
      <c r="I147" s="175">
        <v>869017</v>
      </c>
    </row>
    <row r="148" spans="1:9" ht="12.75" customHeight="1" x14ac:dyDescent="0.2">
      <c r="A148" s="171">
        <v>62006</v>
      </c>
      <c r="B148" s="70" t="s">
        <v>327</v>
      </c>
      <c r="C148" s="174">
        <v>46</v>
      </c>
      <c r="D148" s="175">
        <v>37907</v>
      </c>
      <c r="E148" s="175">
        <v>49570</v>
      </c>
      <c r="F148" s="176">
        <v>45.5</v>
      </c>
      <c r="G148" s="175">
        <v>1724770</v>
      </c>
      <c r="H148" s="175">
        <v>530668</v>
      </c>
      <c r="I148" s="175">
        <v>2255438</v>
      </c>
    </row>
    <row r="149" spans="1:9" ht="12.75" customHeight="1" x14ac:dyDescent="0.2">
      <c r="A149" s="171">
        <v>63001</v>
      </c>
      <c r="B149" s="70" t="s">
        <v>328</v>
      </c>
      <c r="C149" s="174">
        <v>27</v>
      </c>
      <c r="D149" s="175">
        <v>33243</v>
      </c>
      <c r="E149" s="175">
        <v>44160</v>
      </c>
      <c r="F149" s="176">
        <v>21.95</v>
      </c>
      <c r="G149" s="175">
        <v>729682</v>
      </c>
      <c r="H149" s="175">
        <v>239625</v>
      </c>
      <c r="I149" s="175">
        <v>969307</v>
      </c>
    </row>
    <row r="150" spans="1:9" ht="12.75" customHeight="1" x14ac:dyDescent="0.2">
      <c r="A150" s="171">
        <v>63003</v>
      </c>
      <c r="B150" s="70" t="s">
        <v>329</v>
      </c>
      <c r="C150" s="174">
        <v>166</v>
      </c>
      <c r="D150" s="175">
        <v>45758</v>
      </c>
      <c r="E150" s="175">
        <v>60178</v>
      </c>
      <c r="F150" s="176">
        <v>164.54</v>
      </c>
      <c r="G150" s="175">
        <v>7529033</v>
      </c>
      <c r="H150" s="175">
        <v>2372724</v>
      </c>
      <c r="I150" s="175">
        <v>9901757</v>
      </c>
    </row>
    <row r="151" spans="1:9" ht="12.75" customHeight="1" x14ac:dyDescent="0.2">
      <c r="A151" s="171">
        <v>64002</v>
      </c>
      <c r="B151" s="70" t="s">
        <v>330</v>
      </c>
      <c r="C151" s="174">
        <v>34</v>
      </c>
      <c r="D151" s="175">
        <v>42904</v>
      </c>
      <c r="E151" s="175">
        <v>58077</v>
      </c>
      <c r="F151" s="176">
        <v>31.94</v>
      </c>
      <c r="G151" s="175">
        <v>1370345</v>
      </c>
      <c r="H151" s="175">
        <v>484625</v>
      </c>
      <c r="I151" s="175">
        <v>1854970</v>
      </c>
    </row>
    <row r="152" spans="1:9" ht="12.75" customHeight="1" x14ac:dyDescent="0.2">
      <c r="A152" s="171">
        <v>65001</v>
      </c>
      <c r="B152" s="70" t="s">
        <v>350</v>
      </c>
      <c r="C152" s="174">
        <v>100</v>
      </c>
      <c r="D152" s="175">
        <v>47963</v>
      </c>
      <c r="E152" s="175">
        <v>61896</v>
      </c>
      <c r="F152" s="176">
        <v>97.25</v>
      </c>
      <c r="G152" s="175">
        <v>4664418</v>
      </c>
      <c r="H152" s="175">
        <v>1354987</v>
      </c>
      <c r="I152" s="175">
        <v>6019405</v>
      </c>
    </row>
    <row r="153" spans="1:9" ht="12.75" customHeight="1" x14ac:dyDescent="0.2">
      <c r="A153" s="171">
        <v>66001</v>
      </c>
      <c r="B153" s="70" t="s">
        <v>331</v>
      </c>
      <c r="C153" s="174">
        <v>170</v>
      </c>
      <c r="D153" s="175">
        <v>38956</v>
      </c>
      <c r="E153" s="175">
        <v>49115</v>
      </c>
      <c r="F153" s="176">
        <v>170</v>
      </c>
      <c r="G153" s="175">
        <v>6622463</v>
      </c>
      <c r="H153" s="175">
        <v>1727108</v>
      </c>
      <c r="I153" s="175">
        <v>8349571</v>
      </c>
    </row>
    <row r="154" spans="1:9" ht="12.75" customHeight="1" x14ac:dyDescent="0.2">
      <c r="A154" s="171"/>
      <c r="B154" s="70"/>
      <c r="C154" s="70"/>
      <c r="D154" s="70"/>
      <c r="E154" s="70"/>
      <c r="F154" s="70"/>
      <c r="G154" s="70"/>
      <c r="H154" s="70"/>
      <c r="I154" s="70"/>
    </row>
    <row r="155" spans="1:9" ht="12.75" customHeight="1" x14ac:dyDescent="0.2">
      <c r="A155" s="171"/>
      <c r="B155" s="70"/>
    </row>
    <row r="156" spans="1:9" ht="12.75" customHeight="1" x14ac:dyDescent="0.2">
      <c r="A156" s="171"/>
      <c r="B156" s="175"/>
      <c r="C156" s="175"/>
    </row>
  </sheetData>
  <pageMargins left="0" right="0" top="0" bottom="0" header="0" footer="0"/>
  <pageSetup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outlinePr summaryBelow="0" summaryRight="0"/>
    <pageSetUpPr autoPageBreaks="0"/>
  </sheetPr>
  <dimension ref="A1:I155"/>
  <sheetViews>
    <sheetView workbookViewId="0">
      <selection activeCell="N4" sqref="N4"/>
    </sheetView>
  </sheetViews>
  <sheetFormatPr defaultColWidth="6.85546875" defaultRowHeight="12.75" customHeight="1" x14ac:dyDescent="0.2"/>
  <cols>
    <col min="1" max="1" width="36" style="69" bestFit="1" customWidth="1"/>
    <col min="2" max="2" width="23.140625" style="69" bestFit="1" customWidth="1"/>
    <col min="3" max="3" width="12.28515625" style="69" bestFit="1" customWidth="1"/>
    <col min="4" max="4" width="13.5703125" style="69" bestFit="1" customWidth="1"/>
    <col min="5" max="5" width="20.28515625" style="69" bestFit="1" customWidth="1"/>
    <col min="6" max="6" width="9" style="69" bestFit="1" customWidth="1"/>
    <col min="7" max="7" width="11.140625" style="69" bestFit="1" customWidth="1"/>
    <col min="8" max="8" width="12.28515625" style="69" bestFit="1" customWidth="1"/>
    <col min="9" max="9" width="17.7109375" style="69" bestFit="1" customWidth="1"/>
    <col min="10" max="16384" width="6.85546875" style="69"/>
  </cols>
  <sheetData>
    <row r="1" spans="1:9" ht="12.75" customHeight="1" x14ac:dyDescent="0.2">
      <c r="A1" s="70" t="s">
        <v>334</v>
      </c>
      <c r="B1" s="70" t="s">
        <v>335</v>
      </c>
      <c r="C1" s="189">
        <v>42670</v>
      </c>
    </row>
    <row r="2" spans="1:9" ht="12.75" customHeight="1" x14ac:dyDescent="0.2">
      <c r="A2" s="70"/>
      <c r="B2" s="70"/>
      <c r="C2" s="189"/>
    </row>
    <row r="3" spans="1:9" ht="12.75" customHeight="1" x14ac:dyDescent="0.2">
      <c r="A3" s="70" t="s">
        <v>336</v>
      </c>
      <c r="B3" s="70" t="s">
        <v>338</v>
      </c>
      <c r="C3" s="70" t="s">
        <v>338</v>
      </c>
      <c r="D3" s="70" t="s">
        <v>383</v>
      </c>
      <c r="E3" s="70" t="s">
        <v>340</v>
      </c>
      <c r="F3" s="70" t="s">
        <v>341</v>
      </c>
      <c r="G3" s="70" t="s">
        <v>342</v>
      </c>
      <c r="H3" s="70" t="s">
        <v>343</v>
      </c>
      <c r="I3" s="70" t="s">
        <v>344</v>
      </c>
    </row>
    <row r="4" spans="1:9" ht="12.75" customHeight="1" x14ac:dyDescent="0.2">
      <c r="A4" s="171">
        <v>1001</v>
      </c>
      <c r="B4" s="70" t="s">
        <v>193</v>
      </c>
      <c r="C4" s="174">
        <v>24</v>
      </c>
      <c r="D4" s="175">
        <v>37954</v>
      </c>
      <c r="E4" s="175">
        <v>47223</v>
      </c>
      <c r="F4" s="176">
        <v>22.9</v>
      </c>
      <c r="G4" s="175">
        <v>869139</v>
      </c>
      <c r="H4" s="175">
        <v>212257</v>
      </c>
      <c r="I4" s="175">
        <v>1081396</v>
      </c>
    </row>
    <row r="5" spans="1:9" ht="12.75" customHeight="1" x14ac:dyDescent="0.2">
      <c r="A5" s="171">
        <v>1003</v>
      </c>
      <c r="B5" s="70" t="s">
        <v>194</v>
      </c>
      <c r="C5" s="174">
        <v>15</v>
      </c>
      <c r="D5" s="175">
        <v>39703</v>
      </c>
      <c r="E5" s="175">
        <v>47702</v>
      </c>
      <c r="F5" s="176">
        <v>12.9</v>
      </c>
      <c r="G5" s="175">
        <v>512165</v>
      </c>
      <c r="H5" s="175">
        <v>103188</v>
      </c>
      <c r="I5" s="175">
        <v>615353</v>
      </c>
    </row>
    <row r="6" spans="1:9" ht="12.75" customHeight="1" x14ac:dyDescent="0.2">
      <c r="A6" s="171">
        <v>2002</v>
      </c>
      <c r="B6" s="70" t="s">
        <v>195</v>
      </c>
      <c r="C6" s="174">
        <v>158</v>
      </c>
      <c r="D6" s="175">
        <v>42971</v>
      </c>
      <c r="E6" s="175">
        <v>56543</v>
      </c>
      <c r="F6" s="176">
        <v>156.53</v>
      </c>
      <c r="G6" s="175">
        <v>6726200</v>
      </c>
      <c r="H6" s="175">
        <v>2124454</v>
      </c>
      <c r="I6" s="175">
        <v>8850654</v>
      </c>
    </row>
    <row r="7" spans="1:9" ht="12.75" customHeight="1" x14ac:dyDescent="0.2">
      <c r="A7" s="171">
        <v>2003</v>
      </c>
      <c r="B7" s="70" t="s">
        <v>196</v>
      </c>
      <c r="C7" s="174">
        <v>21</v>
      </c>
      <c r="D7" s="175">
        <v>36362</v>
      </c>
      <c r="E7" s="175">
        <v>52142</v>
      </c>
      <c r="F7" s="176">
        <v>19.29</v>
      </c>
      <c r="G7" s="175">
        <v>701430</v>
      </c>
      <c r="H7" s="175">
        <v>304392</v>
      </c>
      <c r="I7" s="175">
        <v>1005822</v>
      </c>
    </row>
    <row r="8" spans="1:9" ht="12.75" customHeight="1" x14ac:dyDescent="0.2">
      <c r="A8" s="171">
        <v>2006</v>
      </c>
      <c r="B8" s="70" t="s">
        <v>197</v>
      </c>
      <c r="C8" s="174">
        <v>28</v>
      </c>
      <c r="D8" s="175">
        <v>35425</v>
      </c>
      <c r="E8" s="175">
        <v>46972</v>
      </c>
      <c r="F8" s="176">
        <v>26.81</v>
      </c>
      <c r="G8" s="175">
        <v>949739</v>
      </c>
      <c r="H8" s="175">
        <v>309585</v>
      </c>
      <c r="I8" s="175">
        <v>1259324</v>
      </c>
    </row>
    <row r="9" spans="1:9" ht="12.75" customHeight="1" x14ac:dyDescent="0.2">
      <c r="A9" s="171">
        <v>3001</v>
      </c>
      <c r="B9" s="70" t="s">
        <v>198</v>
      </c>
      <c r="C9" s="174">
        <v>45</v>
      </c>
      <c r="D9" s="175">
        <v>39689</v>
      </c>
      <c r="E9" s="175">
        <v>52436</v>
      </c>
      <c r="F9" s="176">
        <v>43.75</v>
      </c>
      <c r="G9" s="175">
        <v>1736373</v>
      </c>
      <c r="H9" s="175">
        <v>557684</v>
      </c>
      <c r="I9" s="175">
        <v>2294057</v>
      </c>
    </row>
    <row r="10" spans="1:9" ht="12.75" customHeight="1" x14ac:dyDescent="0.2">
      <c r="A10" s="171">
        <v>4001</v>
      </c>
      <c r="B10" s="70" t="s">
        <v>199</v>
      </c>
      <c r="C10" s="174">
        <v>23</v>
      </c>
      <c r="D10" s="175">
        <v>38213</v>
      </c>
      <c r="E10" s="175">
        <v>50963</v>
      </c>
      <c r="F10" s="176">
        <v>21.35</v>
      </c>
      <c r="G10" s="175">
        <v>815839</v>
      </c>
      <c r="H10" s="175">
        <v>272211</v>
      </c>
      <c r="I10" s="175">
        <v>1088050</v>
      </c>
    </row>
    <row r="11" spans="1:9" ht="12.75" customHeight="1" x14ac:dyDescent="0.2">
      <c r="A11" s="171">
        <v>4002</v>
      </c>
      <c r="B11" s="70" t="s">
        <v>200</v>
      </c>
      <c r="C11" s="174">
        <v>46</v>
      </c>
      <c r="D11" s="175">
        <v>35877</v>
      </c>
      <c r="E11" s="175">
        <v>46061</v>
      </c>
      <c r="F11" s="176">
        <v>44.57</v>
      </c>
      <c r="G11" s="175">
        <v>1599040</v>
      </c>
      <c r="H11" s="175">
        <v>453904</v>
      </c>
      <c r="I11" s="175">
        <v>2052944</v>
      </c>
    </row>
    <row r="12" spans="1:9" ht="12.75" customHeight="1" x14ac:dyDescent="0.2">
      <c r="A12" s="171">
        <v>4003</v>
      </c>
      <c r="B12" s="70" t="s">
        <v>201</v>
      </c>
      <c r="C12" s="174">
        <v>25</v>
      </c>
      <c r="D12" s="175">
        <v>35537</v>
      </c>
      <c r="E12" s="175">
        <v>44963</v>
      </c>
      <c r="F12" s="176">
        <v>22.8</v>
      </c>
      <c r="G12" s="175">
        <v>810242</v>
      </c>
      <c r="H12" s="175">
        <v>214912</v>
      </c>
      <c r="I12" s="175">
        <v>1025154</v>
      </c>
    </row>
    <row r="13" spans="1:9" ht="12.75" customHeight="1" x14ac:dyDescent="0.2">
      <c r="A13" s="171">
        <v>5001</v>
      </c>
      <c r="B13" s="70" t="s">
        <v>202</v>
      </c>
      <c r="C13" s="174">
        <v>224</v>
      </c>
      <c r="D13" s="175">
        <v>41560</v>
      </c>
      <c r="E13" s="175">
        <v>56722</v>
      </c>
      <c r="F13" s="176">
        <v>221.67</v>
      </c>
      <c r="G13" s="175">
        <v>9212502</v>
      </c>
      <c r="H13" s="175">
        <v>3360961</v>
      </c>
      <c r="I13" s="175">
        <v>12573463</v>
      </c>
    </row>
    <row r="14" spans="1:9" ht="12.75" customHeight="1" x14ac:dyDescent="0.2">
      <c r="A14" s="171">
        <v>5003</v>
      </c>
      <c r="B14" s="70" t="s">
        <v>203</v>
      </c>
      <c r="C14" s="174">
        <v>30</v>
      </c>
      <c r="D14" s="175">
        <v>36620</v>
      </c>
      <c r="E14" s="175">
        <v>51043</v>
      </c>
      <c r="F14" s="176">
        <v>27.75</v>
      </c>
      <c r="G14" s="175">
        <v>1016216</v>
      </c>
      <c r="H14" s="175">
        <v>400230</v>
      </c>
      <c r="I14" s="175">
        <v>1416446</v>
      </c>
    </row>
    <row r="15" spans="1:9" ht="12.75" customHeight="1" x14ac:dyDescent="0.2">
      <c r="A15" s="171">
        <v>5005</v>
      </c>
      <c r="B15" s="70" t="s">
        <v>204</v>
      </c>
      <c r="C15" s="174">
        <v>41</v>
      </c>
      <c r="D15" s="175">
        <v>39832</v>
      </c>
      <c r="E15" s="175">
        <v>50861</v>
      </c>
      <c r="F15" s="176">
        <v>39.39</v>
      </c>
      <c r="G15" s="175">
        <v>1568972</v>
      </c>
      <c r="H15" s="175">
        <v>434445</v>
      </c>
      <c r="I15" s="175">
        <v>2003417</v>
      </c>
    </row>
    <row r="16" spans="1:9" ht="12.75" customHeight="1" x14ac:dyDescent="0.2">
      <c r="A16" s="171">
        <v>5006</v>
      </c>
      <c r="B16" s="70" t="s">
        <v>348</v>
      </c>
      <c r="C16" s="174">
        <v>34</v>
      </c>
      <c r="D16" s="175">
        <v>38223</v>
      </c>
      <c r="E16" s="175">
        <v>50613</v>
      </c>
      <c r="F16" s="176">
        <v>29.86</v>
      </c>
      <c r="G16" s="175">
        <v>1141353</v>
      </c>
      <c r="H16" s="175">
        <v>369937</v>
      </c>
      <c r="I16" s="175">
        <v>1511290</v>
      </c>
    </row>
    <row r="17" spans="1:9" ht="12.75" customHeight="1" x14ac:dyDescent="0.2">
      <c r="A17" s="171">
        <v>6001</v>
      </c>
      <c r="B17" s="70" t="s">
        <v>205</v>
      </c>
      <c r="C17" s="174">
        <v>287</v>
      </c>
      <c r="D17" s="175">
        <v>43438</v>
      </c>
      <c r="E17" s="175">
        <v>56535</v>
      </c>
      <c r="F17" s="176">
        <v>282.52999999999997</v>
      </c>
      <c r="G17" s="175">
        <v>12272666</v>
      </c>
      <c r="H17" s="175">
        <v>3700144</v>
      </c>
      <c r="I17" s="175">
        <v>15972810</v>
      </c>
    </row>
    <row r="18" spans="1:9" ht="12.75" customHeight="1" x14ac:dyDescent="0.2">
      <c r="A18" s="171">
        <v>6002</v>
      </c>
      <c r="B18" s="70" t="s">
        <v>206</v>
      </c>
      <c r="C18" s="174">
        <v>17</v>
      </c>
      <c r="D18" s="175">
        <v>36639</v>
      </c>
      <c r="E18" s="175">
        <v>47778</v>
      </c>
      <c r="F18" s="176">
        <v>16.86</v>
      </c>
      <c r="G18" s="175">
        <v>617728</v>
      </c>
      <c r="H18" s="175">
        <v>187814</v>
      </c>
      <c r="I18" s="175">
        <v>805542</v>
      </c>
    </row>
    <row r="19" spans="1:9" ht="12.75" customHeight="1" x14ac:dyDescent="0.2">
      <c r="A19" s="171">
        <v>6005</v>
      </c>
      <c r="B19" s="70" t="s">
        <v>207</v>
      </c>
      <c r="C19" s="174">
        <v>25</v>
      </c>
      <c r="D19" s="175">
        <v>38022</v>
      </c>
      <c r="E19" s="175">
        <v>51266</v>
      </c>
      <c r="F19" s="176">
        <v>22.16</v>
      </c>
      <c r="G19" s="175">
        <v>842577</v>
      </c>
      <c r="H19" s="175">
        <v>293469</v>
      </c>
      <c r="I19" s="175">
        <v>1136046</v>
      </c>
    </row>
    <row r="20" spans="1:9" ht="12.75" customHeight="1" x14ac:dyDescent="0.2">
      <c r="A20" s="171">
        <v>6006</v>
      </c>
      <c r="B20" s="70" t="s">
        <v>208</v>
      </c>
      <c r="C20" s="174">
        <v>46</v>
      </c>
      <c r="D20" s="175">
        <v>43314</v>
      </c>
      <c r="E20" s="175">
        <v>57241</v>
      </c>
      <c r="F20" s="176">
        <v>44.08</v>
      </c>
      <c r="G20" s="175">
        <v>1909269</v>
      </c>
      <c r="H20" s="175">
        <v>613921</v>
      </c>
      <c r="I20" s="175">
        <v>2523190</v>
      </c>
    </row>
    <row r="21" spans="1:9" ht="12.75" customHeight="1" x14ac:dyDescent="0.2">
      <c r="A21" s="171">
        <v>7001</v>
      </c>
      <c r="B21" s="70" t="s">
        <v>209</v>
      </c>
      <c r="C21" s="174">
        <v>77</v>
      </c>
      <c r="D21" s="175">
        <v>39505</v>
      </c>
      <c r="E21" s="175">
        <v>45635</v>
      </c>
      <c r="F21" s="176">
        <v>76.400000000000006</v>
      </c>
      <c r="G21" s="175">
        <v>3018163</v>
      </c>
      <c r="H21" s="175">
        <v>468355</v>
      </c>
      <c r="I21" s="175">
        <v>3486518</v>
      </c>
    </row>
    <row r="22" spans="1:9" ht="12.75" customHeight="1" x14ac:dyDescent="0.2">
      <c r="A22" s="171">
        <v>7002</v>
      </c>
      <c r="B22" s="70" t="s">
        <v>210</v>
      </c>
      <c r="C22" s="174">
        <v>28</v>
      </c>
      <c r="D22" s="175">
        <v>38671</v>
      </c>
      <c r="E22" s="175">
        <v>47516</v>
      </c>
      <c r="F22" s="176">
        <v>27.28</v>
      </c>
      <c r="G22" s="175">
        <v>1054946</v>
      </c>
      <c r="H22" s="175">
        <v>241282</v>
      </c>
      <c r="I22" s="175">
        <v>1296228</v>
      </c>
    </row>
    <row r="23" spans="1:9" ht="12.75" customHeight="1" x14ac:dyDescent="0.2">
      <c r="A23" s="171">
        <v>9001</v>
      </c>
      <c r="B23" s="70" t="s">
        <v>211</v>
      </c>
      <c r="C23" s="174">
        <v>95</v>
      </c>
      <c r="D23" s="175">
        <v>38687</v>
      </c>
      <c r="E23" s="175">
        <v>51683</v>
      </c>
      <c r="F23" s="176">
        <v>92.27</v>
      </c>
      <c r="G23" s="175">
        <v>3569612</v>
      </c>
      <c r="H23" s="175">
        <v>1199222</v>
      </c>
      <c r="I23" s="175">
        <v>4768834</v>
      </c>
    </row>
    <row r="24" spans="1:9" ht="12.75" customHeight="1" x14ac:dyDescent="0.2">
      <c r="A24" s="171">
        <v>9002</v>
      </c>
      <c r="B24" s="70" t="s">
        <v>212</v>
      </c>
      <c r="C24" s="174">
        <v>33</v>
      </c>
      <c r="D24" s="175">
        <v>36342</v>
      </c>
      <c r="E24" s="175">
        <v>49044</v>
      </c>
      <c r="F24" s="176">
        <v>31.75</v>
      </c>
      <c r="G24" s="175">
        <v>1153861</v>
      </c>
      <c r="H24" s="175">
        <v>403282</v>
      </c>
      <c r="I24" s="175">
        <v>1557143</v>
      </c>
    </row>
    <row r="25" spans="1:9" ht="12.75" customHeight="1" x14ac:dyDescent="0.2">
      <c r="A25" s="171">
        <v>10001</v>
      </c>
      <c r="B25" s="70" t="s">
        <v>213</v>
      </c>
      <c r="C25" s="174">
        <v>14</v>
      </c>
      <c r="D25" s="175">
        <v>37550</v>
      </c>
      <c r="E25" s="175">
        <v>46430</v>
      </c>
      <c r="F25" s="176">
        <v>13.01</v>
      </c>
      <c r="G25" s="175">
        <v>488529</v>
      </c>
      <c r="H25" s="175">
        <v>115519</v>
      </c>
      <c r="I25" s="175">
        <v>604048</v>
      </c>
    </row>
    <row r="26" spans="1:9" ht="12.75" customHeight="1" x14ac:dyDescent="0.2">
      <c r="A26" s="171">
        <v>11001</v>
      </c>
      <c r="B26" s="70" t="s">
        <v>214</v>
      </c>
      <c r="C26" s="174">
        <v>36</v>
      </c>
      <c r="D26" s="175">
        <v>40818</v>
      </c>
      <c r="E26" s="175">
        <v>54322</v>
      </c>
      <c r="F26" s="176">
        <v>33.880000000000003</v>
      </c>
      <c r="G26" s="175">
        <v>1382915</v>
      </c>
      <c r="H26" s="175">
        <v>457518</v>
      </c>
      <c r="I26" s="175">
        <v>1840433</v>
      </c>
    </row>
    <row r="27" spans="1:9" ht="12.75" customHeight="1" x14ac:dyDescent="0.2">
      <c r="A27" s="171">
        <v>11004</v>
      </c>
      <c r="B27" s="70" t="s">
        <v>353</v>
      </c>
      <c r="C27" s="174">
        <v>68</v>
      </c>
      <c r="D27" s="175">
        <v>41924</v>
      </c>
      <c r="E27" s="175">
        <v>56994</v>
      </c>
      <c r="F27" s="176">
        <v>67.25</v>
      </c>
      <c r="G27" s="175">
        <v>2819408</v>
      </c>
      <c r="H27" s="175">
        <v>1013436</v>
      </c>
      <c r="I27" s="175">
        <v>3832844</v>
      </c>
    </row>
    <row r="28" spans="1:9" ht="12.75" customHeight="1" x14ac:dyDescent="0.2">
      <c r="A28" s="171">
        <v>11005</v>
      </c>
      <c r="B28" s="70" t="s">
        <v>215</v>
      </c>
      <c r="C28" s="174">
        <v>46</v>
      </c>
      <c r="D28" s="175">
        <v>40261</v>
      </c>
      <c r="E28" s="175">
        <v>52142</v>
      </c>
      <c r="F28" s="176">
        <v>44.6</v>
      </c>
      <c r="G28" s="175">
        <v>1795638</v>
      </c>
      <c r="H28" s="175">
        <v>529900</v>
      </c>
      <c r="I28" s="175">
        <v>2325538</v>
      </c>
    </row>
    <row r="29" spans="1:9" ht="12.75" customHeight="1" x14ac:dyDescent="0.2">
      <c r="A29" s="171">
        <v>12002</v>
      </c>
      <c r="B29" s="70" t="s">
        <v>216</v>
      </c>
      <c r="C29" s="174">
        <v>34</v>
      </c>
      <c r="D29" s="175">
        <v>39773</v>
      </c>
      <c r="E29" s="175">
        <v>47894</v>
      </c>
      <c r="F29" s="176">
        <v>33</v>
      </c>
      <c r="G29" s="175">
        <v>1312508</v>
      </c>
      <c r="H29" s="175">
        <v>268005</v>
      </c>
      <c r="I29" s="175">
        <v>1580513</v>
      </c>
    </row>
    <row r="30" spans="1:9" ht="12.75" customHeight="1" x14ac:dyDescent="0.2">
      <c r="A30" s="171">
        <v>12003</v>
      </c>
      <c r="B30" s="70" t="s">
        <v>217</v>
      </c>
      <c r="C30" s="174">
        <v>26</v>
      </c>
      <c r="D30" s="175">
        <v>39770</v>
      </c>
      <c r="E30" s="175">
        <v>52282</v>
      </c>
      <c r="F30" s="176">
        <v>24.87</v>
      </c>
      <c r="G30" s="175">
        <v>989069</v>
      </c>
      <c r="H30" s="175">
        <v>311190</v>
      </c>
      <c r="I30" s="175">
        <v>1300259</v>
      </c>
    </row>
    <row r="31" spans="1:9" ht="12.75" customHeight="1" x14ac:dyDescent="0.2">
      <c r="A31" s="171">
        <v>13001</v>
      </c>
      <c r="B31" s="70" t="s">
        <v>218</v>
      </c>
      <c r="C31" s="174">
        <v>91</v>
      </c>
      <c r="D31" s="175">
        <v>38618</v>
      </c>
      <c r="E31" s="175">
        <v>53296</v>
      </c>
      <c r="F31" s="176">
        <v>88.21</v>
      </c>
      <c r="G31" s="175">
        <v>3406515</v>
      </c>
      <c r="H31" s="175">
        <v>1294754</v>
      </c>
      <c r="I31" s="175">
        <v>4701269</v>
      </c>
    </row>
    <row r="32" spans="1:9" ht="12.75" customHeight="1" x14ac:dyDescent="0.2">
      <c r="A32" s="171">
        <v>13003</v>
      </c>
      <c r="B32" s="70" t="s">
        <v>219</v>
      </c>
      <c r="C32" s="174">
        <v>25</v>
      </c>
      <c r="D32" s="175">
        <v>35326</v>
      </c>
      <c r="E32" s="175">
        <v>47837</v>
      </c>
      <c r="F32" s="176">
        <v>24.14</v>
      </c>
      <c r="G32" s="175">
        <v>852759</v>
      </c>
      <c r="H32" s="175">
        <v>302029</v>
      </c>
      <c r="I32" s="175">
        <v>1154788</v>
      </c>
    </row>
    <row r="33" spans="1:9" ht="12.75" customHeight="1" x14ac:dyDescent="0.2">
      <c r="A33" s="171">
        <v>14001</v>
      </c>
      <c r="B33" s="70" t="s">
        <v>385</v>
      </c>
      <c r="C33" s="174">
        <v>19</v>
      </c>
      <c r="D33" s="175">
        <v>37662</v>
      </c>
      <c r="E33" s="175">
        <v>49391</v>
      </c>
      <c r="F33" s="176">
        <v>18.46</v>
      </c>
      <c r="G33" s="175">
        <v>695247</v>
      </c>
      <c r="H33" s="175">
        <v>216509</v>
      </c>
      <c r="I33" s="175">
        <v>911756</v>
      </c>
    </row>
    <row r="34" spans="1:9" ht="12.75" customHeight="1" x14ac:dyDescent="0.2">
      <c r="A34" s="171">
        <v>14002</v>
      </c>
      <c r="B34" s="70" t="s">
        <v>220</v>
      </c>
      <c r="C34" s="174">
        <v>16</v>
      </c>
      <c r="D34" s="175">
        <v>41055</v>
      </c>
      <c r="E34" s="175">
        <v>48024</v>
      </c>
      <c r="F34" s="176">
        <v>14.22</v>
      </c>
      <c r="G34" s="175">
        <v>583799</v>
      </c>
      <c r="H34" s="175">
        <v>99100</v>
      </c>
      <c r="I34" s="175">
        <v>682899</v>
      </c>
    </row>
    <row r="35" spans="1:9" ht="12.75" customHeight="1" x14ac:dyDescent="0.2">
      <c r="A35" s="171">
        <v>14004</v>
      </c>
      <c r="B35" s="70" t="s">
        <v>221</v>
      </c>
      <c r="C35" s="174">
        <v>246</v>
      </c>
      <c r="D35" s="175">
        <v>45300</v>
      </c>
      <c r="E35" s="175">
        <v>58565</v>
      </c>
      <c r="F35" s="176">
        <v>239.26</v>
      </c>
      <c r="G35" s="175">
        <v>10838475</v>
      </c>
      <c r="H35" s="175">
        <v>3173886</v>
      </c>
      <c r="I35" s="175">
        <v>14012361</v>
      </c>
    </row>
    <row r="36" spans="1:9" ht="12.75" customHeight="1" x14ac:dyDescent="0.2">
      <c r="A36" s="171">
        <v>14005</v>
      </c>
      <c r="B36" s="70" t="s">
        <v>222</v>
      </c>
      <c r="C36" s="174">
        <v>19</v>
      </c>
      <c r="D36" s="175">
        <v>38059</v>
      </c>
      <c r="E36" s="175">
        <v>47355</v>
      </c>
      <c r="F36" s="176">
        <v>19</v>
      </c>
      <c r="G36" s="175">
        <v>723113</v>
      </c>
      <c r="H36" s="175">
        <v>176631</v>
      </c>
      <c r="I36" s="175">
        <v>899744</v>
      </c>
    </row>
    <row r="37" spans="1:9" ht="12.75" customHeight="1" x14ac:dyDescent="0.2">
      <c r="A37" s="171">
        <v>15001</v>
      </c>
      <c r="B37" s="70" t="s">
        <v>223</v>
      </c>
      <c r="C37" s="174">
        <v>20</v>
      </c>
      <c r="D37" s="175">
        <v>42812</v>
      </c>
      <c r="E37" s="175">
        <v>59239</v>
      </c>
      <c r="F37" s="176">
        <v>19.46</v>
      </c>
      <c r="G37" s="175">
        <v>833126</v>
      </c>
      <c r="H37" s="175">
        <v>319672</v>
      </c>
      <c r="I37" s="175">
        <v>1152798</v>
      </c>
    </row>
    <row r="38" spans="1:9" ht="12.75" customHeight="1" x14ac:dyDescent="0.2">
      <c r="A38" s="171">
        <v>15002</v>
      </c>
      <c r="B38" s="70" t="s">
        <v>224</v>
      </c>
      <c r="C38" s="174">
        <v>42</v>
      </c>
      <c r="D38" s="175">
        <v>37497</v>
      </c>
      <c r="E38" s="175">
        <v>50071</v>
      </c>
      <c r="F38" s="176">
        <v>40.85</v>
      </c>
      <c r="G38" s="175">
        <v>1531738</v>
      </c>
      <c r="H38" s="175">
        <v>513660</v>
      </c>
      <c r="I38" s="175">
        <v>2045398</v>
      </c>
    </row>
    <row r="39" spans="1:9" ht="12.75" customHeight="1" x14ac:dyDescent="0.2">
      <c r="A39" s="171">
        <v>15003</v>
      </c>
      <c r="B39" s="70" t="s">
        <v>225</v>
      </c>
      <c r="C39" s="174">
        <v>23</v>
      </c>
      <c r="D39" s="175">
        <v>38014</v>
      </c>
      <c r="E39" s="175">
        <v>50560</v>
      </c>
      <c r="F39" s="176">
        <v>21.42</v>
      </c>
      <c r="G39" s="175">
        <v>814266</v>
      </c>
      <c r="H39" s="175">
        <v>268731</v>
      </c>
      <c r="I39" s="175">
        <v>1082997</v>
      </c>
    </row>
    <row r="40" spans="1:9" ht="12.75" customHeight="1" x14ac:dyDescent="0.2">
      <c r="A40" s="171">
        <v>16001</v>
      </c>
      <c r="B40" s="70" t="s">
        <v>226</v>
      </c>
      <c r="C40" s="174">
        <v>69</v>
      </c>
      <c r="D40" s="175">
        <v>41335</v>
      </c>
      <c r="E40" s="175">
        <v>51972</v>
      </c>
      <c r="F40" s="176">
        <v>66.2</v>
      </c>
      <c r="G40" s="175">
        <v>2736395</v>
      </c>
      <c r="H40" s="175">
        <v>704167</v>
      </c>
      <c r="I40" s="175">
        <v>3440562</v>
      </c>
    </row>
    <row r="41" spans="1:9" ht="12.75" customHeight="1" x14ac:dyDescent="0.2">
      <c r="A41" s="171">
        <v>16002</v>
      </c>
      <c r="B41" s="70" t="s">
        <v>227</v>
      </c>
      <c r="C41" s="174">
        <v>3</v>
      </c>
      <c r="D41" s="175">
        <v>32762</v>
      </c>
      <c r="E41" s="175">
        <v>38859</v>
      </c>
      <c r="F41" s="176">
        <v>2.1</v>
      </c>
      <c r="G41" s="175">
        <v>68800</v>
      </c>
      <c r="H41" s="175">
        <v>12804</v>
      </c>
      <c r="I41" s="175">
        <v>81604</v>
      </c>
    </row>
    <row r="42" spans="1:9" ht="12.75" customHeight="1" x14ac:dyDescent="0.2">
      <c r="A42" s="171">
        <v>17001</v>
      </c>
      <c r="B42" s="70" t="s">
        <v>228</v>
      </c>
      <c r="C42" s="174">
        <v>22</v>
      </c>
      <c r="D42" s="175">
        <v>35904</v>
      </c>
      <c r="E42" s="175">
        <v>46299</v>
      </c>
      <c r="F42" s="176">
        <v>19.32</v>
      </c>
      <c r="G42" s="175">
        <v>693667</v>
      </c>
      <c r="H42" s="175">
        <v>200831</v>
      </c>
      <c r="I42" s="175">
        <v>894498</v>
      </c>
    </row>
    <row r="43" spans="1:9" ht="12.75" customHeight="1" x14ac:dyDescent="0.2">
      <c r="A43" s="171">
        <v>17002</v>
      </c>
      <c r="B43" s="70" t="s">
        <v>229</v>
      </c>
      <c r="C43" s="174">
        <v>185</v>
      </c>
      <c r="D43" s="175">
        <v>45837</v>
      </c>
      <c r="E43" s="175">
        <v>57668</v>
      </c>
      <c r="F43" s="176">
        <v>178.93</v>
      </c>
      <c r="G43" s="175">
        <v>8201686</v>
      </c>
      <c r="H43" s="175">
        <v>2116853</v>
      </c>
      <c r="I43" s="175">
        <v>10318539</v>
      </c>
    </row>
    <row r="44" spans="1:9" ht="12.75" customHeight="1" x14ac:dyDescent="0.2">
      <c r="A44" s="171">
        <v>17003</v>
      </c>
      <c r="B44" s="70" t="s">
        <v>230</v>
      </c>
      <c r="C44" s="174">
        <v>23</v>
      </c>
      <c r="D44" s="175">
        <v>37592</v>
      </c>
      <c r="E44" s="175">
        <v>49199</v>
      </c>
      <c r="F44" s="176">
        <v>19.2</v>
      </c>
      <c r="G44" s="175">
        <v>721771</v>
      </c>
      <c r="H44" s="175">
        <v>222855</v>
      </c>
      <c r="I44" s="175">
        <v>944626</v>
      </c>
    </row>
    <row r="45" spans="1:9" ht="12.75" customHeight="1" x14ac:dyDescent="0.2">
      <c r="A45" s="171">
        <v>18003</v>
      </c>
      <c r="B45" s="70" t="s">
        <v>231</v>
      </c>
      <c r="C45" s="174">
        <v>18</v>
      </c>
      <c r="D45" s="175">
        <v>33318</v>
      </c>
      <c r="E45" s="175">
        <v>46647</v>
      </c>
      <c r="F45" s="176">
        <v>17.7</v>
      </c>
      <c r="G45" s="175">
        <v>589726</v>
      </c>
      <c r="H45" s="175">
        <v>235927</v>
      </c>
      <c r="I45" s="175">
        <v>825653</v>
      </c>
    </row>
    <row r="46" spans="1:9" ht="12.75" customHeight="1" x14ac:dyDescent="0.2">
      <c r="A46" s="171">
        <v>18005</v>
      </c>
      <c r="B46" s="70" t="s">
        <v>232</v>
      </c>
      <c r="C46" s="174">
        <v>36</v>
      </c>
      <c r="D46" s="175">
        <v>40583</v>
      </c>
      <c r="E46" s="175">
        <v>51823</v>
      </c>
      <c r="F46" s="176">
        <v>35.51</v>
      </c>
      <c r="G46" s="175">
        <v>1441085</v>
      </c>
      <c r="H46" s="175">
        <v>399140</v>
      </c>
      <c r="I46" s="175">
        <v>1840225</v>
      </c>
    </row>
    <row r="47" spans="1:9" ht="12.75" customHeight="1" x14ac:dyDescent="0.2">
      <c r="A47" s="171">
        <v>19004</v>
      </c>
      <c r="B47" s="70" t="s">
        <v>233</v>
      </c>
      <c r="C47" s="174">
        <v>38</v>
      </c>
      <c r="D47" s="175">
        <v>38514</v>
      </c>
      <c r="E47" s="175">
        <v>50040</v>
      </c>
      <c r="F47" s="176">
        <v>36.29</v>
      </c>
      <c r="G47" s="175">
        <v>1397671</v>
      </c>
      <c r="H47" s="175">
        <v>418270</v>
      </c>
      <c r="I47" s="175">
        <v>1815941</v>
      </c>
    </row>
    <row r="48" spans="1:9" ht="12.75" customHeight="1" x14ac:dyDescent="0.2">
      <c r="A48" s="171">
        <v>20001</v>
      </c>
      <c r="B48" s="70" t="s">
        <v>234</v>
      </c>
      <c r="C48" s="174">
        <v>45</v>
      </c>
      <c r="D48" s="175">
        <v>45205</v>
      </c>
      <c r="E48" s="175">
        <v>59523</v>
      </c>
      <c r="F48" s="176">
        <v>45</v>
      </c>
      <c r="G48" s="175">
        <v>2034245</v>
      </c>
      <c r="H48" s="175">
        <v>644278</v>
      </c>
      <c r="I48" s="175">
        <v>2678523</v>
      </c>
    </row>
    <row r="49" spans="1:9" ht="12.75" customHeight="1" x14ac:dyDescent="0.2">
      <c r="A49" s="171">
        <v>20003</v>
      </c>
      <c r="B49" s="70" t="s">
        <v>235</v>
      </c>
      <c r="C49" s="174">
        <v>35</v>
      </c>
      <c r="D49" s="175">
        <v>40380</v>
      </c>
      <c r="E49" s="175">
        <v>53311</v>
      </c>
      <c r="F49" s="176">
        <v>32.840000000000003</v>
      </c>
      <c r="G49" s="175">
        <v>1326065</v>
      </c>
      <c r="H49" s="175">
        <v>424679</v>
      </c>
      <c r="I49" s="175">
        <v>1750744</v>
      </c>
    </row>
    <row r="50" spans="1:9" ht="12.75" customHeight="1" x14ac:dyDescent="0.2">
      <c r="A50" s="171">
        <v>21001</v>
      </c>
      <c r="B50" s="70" t="s">
        <v>236</v>
      </c>
      <c r="C50" s="174">
        <v>21</v>
      </c>
      <c r="D50" s="175">
        <v>36224</v>
      </c>
      <c r="E50" s="175">
        <v>47844</v>
      </c>
      <c r="F50" s="176">
        <v>18.27</v>
      </c>
      <c r="G50" s="175">
        <v>661812</v>
      </c>
      <c r="H50" s="175">
        <v>212302</v>
      </c>
      <c r="I50" s="175">
        <v>874114</v>
      </c>
    </row>
    <row r="51" spans="1:9" ht="12.75" customHeight="1" x14ac:dyDescent="0.2">
      <c r="A51" s="171">
        <v>21003</v>
      </c>
      <c r="B51" s="70" t="s">
        <v>237</v>
      </c>
      <c r="C51" s="174">
        <v>26</v>
      </c>
      <c r="D51" s="175">
        <v>39159</v>
      </c>
      <c r="E51" s="175">
        <v>48559</v>
      </c>
      <c r="F51" s="176">
        <v>20.88</v>
      </c>
      <c r="G51" s="175">
        <v>817646</v>
      </c>
      <c r="H51" s="175">
        <v>196272</v>
      </c>
      <c r="I51" s="175">
        <v>1013918</v>
      </c>
    </row>
    <row r="52" spans="1:9" ht="12.75" customHeight="1" x14ac:dyDescent="0.2">
      <c r="A52" s="171">
        <v>22001</v>
      </c>
      <c r="B52" s="70" t="s">
        <v>238</v>
      </c>
      <c r="C52" s="174">
        <v>17</v>
      </c>
      <c r="D52" s="175">
        <v>34492</v>
      </c>
      <c r="E52" s="175">
        <v>45166</v>
      </c>
      <c r="F52" s="176">
        <v>16.55</v>
      </c>
      <c r="G52" s="175">
        <v>570842</v>
      </c>
      <c r="H52" s="175">
        <v>176654</v>
      </c>
      <c r="I52" s="175">
        <v>747496</v>
      </c>
    </row>
    <row r="53" spans="1:9" ht="12.75" customHeight="1" x14ac:dyDescent="0.2">
      <c r="A53" s="171">
        <v>22005</v>
      </c>
      <c r="B53" s="70" t="s">
        <v>239</v>
      </c>
      <c r="C53" s="174">
        <v>15</v>
      </c>
      <c r="D53" s="175">
        <v>36444</v>
      </c>
      <c r="E53" s="175">
        <v>49742</v>
      </c>
      <c r="F53" s="176">
        <v>14.5</v>
      </c>
      <c r="G53" s="175">
        <v>528437</v>
      </c>
      <c r="H53" s="175">
        <v>192826</v>
      </c>
      <c r="I53" s="175">
        <v>721263</v>
      </c>
    </row>
    <row r="54" spans="1:9" ht="12.75" customHeight="1" x14ac:dyDescent="0.2">
      <c r="A54" s="171">
        <v>22006</v>
      </c>
      <c r="B54" s="70" t="s">
        <v>240</v>
      </c>
      <c r="C54" s="174">
        <v>34</v>
      </c>
      <c r="D54" s="175">
        <v>38235</v>
      </c>
      <c r="E54" s="175">
        <v>51064</v>
      </c>
      <c r="F54" s="176">
        <v>32.21</v>
      </c>
      <c r="G54" s="175">
        <v>1231538</v>
      </c>
      <c r="H54" s="175">
        <v>413247</v>
      </c>
      <c r="I54" s="175">
        <v>1644785</v>
      </c>
    </row>
    <row r="55" spans="1:9" ht="12.75" customHeight="1" x14ac:dyDescent="0.2">
      <c r="A55" s="171">
        <v>23001</v>
      </c>
      <c r="B55" s="70" t="s">
        <v>241</v>
      </c>
      <c r="C55" s="174">
        <v>20</v>
      </c>
      <c r="D55" s="175">
        <v>38463</v>
      </c>
      <c r="E55" s="175">
        <v>47245</v>
      </c>
      <c r="F55" s="176">
        <v>18.850000000000001</v>
      </c>
      <c r="G55" s="175">
        <v>725026</v>
      </c>
      <c r="H55" s="175">
        <v>165534</v>
      </c>
      <c r="I55" s="175">
        <v>890560</v>
      </c>
    </row>
    <row r="56" spans="1:9" ht="12.75" customHeight="1" x14ac:dyDescent="0.2">
      <c r="A56" s="171">
        <v>23002</v>
      </c>
      <c r="B56" s="70" t="s">
        <v>242</v>
      </c>
      <c r="C56" s="174">
        <v>61</v>
      </c>
      <c r="D56" s="175">
        <v>38952</v>
      </c>
      <c r="E56" s="175">
        <v>49842</v>
      </c>
      <c r="F56" s="176">
        <v>60.27</v>
      </c>
      <c r="G56" s="175">
        <v>2347665</v>
      </c>
      <c r="H56" s="175">
        <v>656307</v>
      </c>
      <c r="I56" s="175">
        <v>3003972</v>
      </c>
    </row>
    <row r="57" spans="1:9" ht="12.75" customHeight="1" x14ac:dyDescent="0.2">
      <c r="A57" s="171">
        <v>23003</v>
      </c>
      <c r="B57" s="70" t="s">
        <v>243</v>
      </c>
      <c r="C57" s="174">
        <v>16</v>
      </c>
      <c r="D57" s="175">
        <v>41289</v>
      </c>
      <c r="E57" s="175">
        <v>48785</v>
      </c>
      <c r="F57" s="176">
        <v>15.12</v>
      </c>
      <c r="G57" s="175">
        <v>624295</v>
      </c>
      <c r="H57" s="175">
        <v>113340</v>
      </c>
      <c r="I57" s="175">
        <v>737635</v>
      </c>
    </row>
    <row r="58" spans="1:9" ht="12.75" customHeight="1" x14ac:dyDescent="0.2">
      <c r="A58" s="171">
        <v>24004</v>
      </c>
      <c r="B58" s="70" t="s">
        <v>244</v>
      </c>
      <c r="C58" s="174">
        <v>29</v>
      </c>
      <c r="D58" s="175">
        <v>35647</v>
      </c>
      <c r="E58" s="175">
        <v>49007</v>
      </c>
      <c r="F58" s="176">
        <v>27.03</v>
      </c>
      <c r="G58" s="175">
        <v>963546</v>
      </c>
      <c r="H58" s="175">
        <v>361103</v>
      </c>
      <c r="I58" s="175">
        <v>1324649</v>
      </c>
    </row>
    <row r="59" spans="1:9" ht="12.75" customHeight="1" x14ac:dyDescent="0.2">
      <c r="A59" s="171">
        <v>25001</v>
      </c>
      <c r="B59" s="70" t="s">
        <v>245</v>
      </c>
      <c r="C59" s="174">
        <v>12</v>
      </c>
      <c r="D59" s="175">
        <v>36657</v>
      </c>
      <c r="E59" s="175">
        <v>43879</v>
      </c>
      <c r="F59" s="176">
        <v>11.47</v>
      </c>
      <c r="G59" s="175">
        <v>420452</v>
      </c>
      <c r="H59" s="175">
        <v>82844</v>
      </c>
      <c r="I59" s="175">
        <v>503296</v>
      </c>
    </row>
    <row r="60" spans="1:9" ht="12.75" customHeight="1" x14ac:dyDescent="0.2">
      <c r="A60" s="171">
        <v>25003</v>
      </c>
      <c r="B60" s="70" t="s">
        <v>246</v>
      </c>
      <c r="C60" s="174">
        <v>11</v>
      </c>
      <c r="D60" s="175">
        <v>35192</v>
      </c>
      <c r="E60" s="175">
        <v>41867</v>
      </c>
      <c r="F60" s="176">
        <v>10.35</v>
      </c>
      <c r="G60" s="175">
        <v>364240</v>
      </c>
      <c r="H60" s="175">
        <v>69086</v>
      </c>
      <c r="I60" s="175">
        <v>433326</v>
      </c>
    </row>
    <row r="61" spans="1:9" ht="12.75" customHeight="1" x14ac:dyDescent="0.2">
      <c r="A61" s="171">
        <v>25004</v>
      </c>
      <c r="B61" s="70" t="s">
        <v>247</v>
      </c>
      <c r="C61" s="174">
        <v>70</v>
      </c>
      <c r="D61" s="175">
        <v>41415</v>
      </c>
      <c r="E61" s="175">
        <v>52678</v>
      </c>
      <c r="F61" s="176">
        <v>66.33</v>
      </c>
      <c r="G61" s="175">
        <v>2747045</v>
      </c>
      <c r="H61" s="175">
        <v>747072</v>
      </c>
      <c r="I61" s="175">
        <v>3494117</v>
      </c>
    </row>
    <row r="62" spans="1:9" ht="12.75" customHeight="1" x14ac:dyDescent="0.2">
      <c r="A62" s="171">
        <v>26002</v>
      </c>
      <c r="B62" s="70" t="s">
        <v>248</v>
      </c>
      <c r="C62" s="174">
        <v>21</v>
      </c>
      <c r="D62" s="175">
        <v>40278</v>
      </c>
      <c r="E62" s="175">
        <v>53200</v>
      </c>
      <c r="F62" s="176">
        <v>17.93</v>
      </c>
      <c r="G62" s="175">
        <v>722176</v>
      </c>
      <c r="H62" s="175">
        <v>231696</v>
      </c>
      <c r="I62" s="175">
        <v>953872</v>
      </c>
    </row>
    <row r="63" spans="1:9" ht="12.75" customHeight="1" x14ac:dyDescent="0.2">
      <c r="A63" s="171">
        <v>26004</v>
      </c>
      <c r="B63" s="70" t="s">
        <v>249</v>
      </c>
      <c r="C63" s="174">
        <v>35</v>
      </c>
      <c r="D63" s="175">
        <v>36084</v>
      </c>
      <c r="E63" s="175">
        <v>48538</v>
      </c>
      <c r="F63" s="176">
        <v>33.770000000000003</v>
      </c>
      <c r="G63" s="175">
        <v>1218555</v>
      </c>
      <c r="H63" s="175">
        <v>420583</v>
      </c>
      <c r="I63" s="175">
        <v>1639138</v>
      </c>
    </row>
    <row r="64" spans="1:9" ht="12.75" customHeight="1" x14ac:dyDescent="0.2">
      <c r="A64" s="171">
        <v>26005</v>
      </c>
      <c r="B64" s="70" t="s">
        <v>250</v>
      </c>
      <c r="C64" s="174">
        <v>16</v>
      </c>
      <c r="D64" s="175">
        <v>37136</v>
      </c>
      <c r="E64" s="175">
        <v>49412</v>
      </c>
      <c r="F64" s="176">
        <v>14.64</v>
      </c>
      <c r="G64" s="175">
        <v>543677</v>
      </c>
      <c r="H64" s="175">
        <v>179711</v>
      </c>
      <c r="I64" s="175">
        <v>723388</v>
      </c>
    </row>
    <row r="65" spans="1:9" ht="12.75" customHeight="1" x14ac:dyDescent="0.2">
      <c r="A65" s="171">
        <v>27001</v>
      </c>
      <c r="B65" s="70" t="s">
        <v>251</v>
      </c>
      <c r="C65" s="174">
        <v>22</v>
      </c>
      <c r="D65" s="175">
        <v>39074</v>
      </c>
      <c r="E65" s="175">
        <v>49433</v>
      </c>
      <c r="F65" s="176">
        <v>21.39</v>
      </c>
      <c r="G65" s="175">
        <v>835785</v>
      </c>
      <c r="H65" s="175">
        <v>221585</v>
      </c>
      <c r="I65" s="175">
        <v>1057370</v>
      </c>
    </row>
    <row r="66" spans="1:9" ht="12.75" customHeight="1" x14ac:dyDescent="0.2">
      <c r="A66" s="171">
        <v>28001</v>
      </c>
      <c r="B66" s="70" t="s">
        <v>252</v>
      </c>
      <c r="C66" s="174">
        <v>19</v>
      </c>
      <c r="D66" s="175">
        <v>38601</v>
      </c>
      <c r="E66" s="175">
        <v>49441</v>
      </c>
      <c r="F66" s="176">
        <v>17.25</v>
      </c>
      <c r="G66" s="175">
        <v>665870</v>
      </c>
      <c r="H66" s="175">
        <v>186994</v>
      </c>
      <c r="I66" s="175">
        <v>852864</v>
      </c>
    </row>
    <row r="67" spans="1:9" ht="12.75" customHeight="1" x14ac:dyDescent="0.2">
      <c r="A67" s="171">
        <v>28002</v>
      </c>
      <c r="B67" s="70" t="s">
        <v>253</v>
      </c>
      <c r="C67" s="174">
        <v>23</v>
      </c>
      <c r="D67" s="175">
        <v>39177</v>
      </c>
      <c r="E67" s="175">
        <v>51892</v>
      </c>
      <c r="F67" s="176">
        <v>21.38</v>
      </c>
      <c r="G67" s="175">
        <v>837595</v>
      </c>
      <c r="H67" s="175">
        <v>271851</v>
      </c>
      <c r="I67" s="175">
        <v>1109446</v>
      </c>
    </row>
    <row r="68" spans="1:9" ht="12.75" customHeight="1" x14ac:dyDescent="0.2">
      <c r="A68" s="171">
        <v>28003</v>
      </c>
      <c r="B68" s="70" t="s">
        <v>254</v>
      </c>
      <c r="C68" s="174">
        <v>50</v>
      </c>
      <c r="D68" s="175">
        <v>39073</v>
      </c>
      <c r="E68" s="175">
        <v>50527</v>
      </c>
      <c r="F68" s="176">
        <v>49.6</v>
      </c>
      <c r="G68" s="175">
        <v>1938004</v>
      </c>
      <c r="H68" s="175">
        <v>568123</v>
      </c>
      <c r="I68" s="175">
        <v>2506127</v>
      </c>
    </row>
    <row r="69" spans="1:9" ht="12.75" customHeight="1" x14ac:dyDescent="0.2">
      <c r="A69" s="171">
        <v>29004</v>
      </c>
      <c r="B69" s="70" t="s">
        <v>255</v>
      </c>
      <c r="C69" s="174">
        <v>43</v>
      </c>
      <c r="D69" s="175">
        <v>36560</v>
      </c>
      <c r="E69" s="175">
        <v>44199</v>
      </c>
      <c r="F69" s="176">
        <v>40.9</v>
      </c>
      <c r="G69" s="175">
        <v>1495312</v>
      </c>
      <c r="H69" s="175">
        <v>312446</v>
      </c>
      <c r="I69" s="175">
        <v>1807758</v>
      </c>
    </row>
    <row r="70" spans="1:9" ht="12.75" customHeight="1" x14ac:dyDescent="0.2">
      <c r="A70" s="171">
        <v>30001</v>
      </c>
      <c r="B70" s="70" t="s">
        <v>256</v>
      </c>
      <c r="C70" s="174">
        <v>33</v>
      </c>
      <c r="D70" s="175">
        <v>35670</v>
      </c>
      <c r="E70" s="175">
        <v>42445</v>
      </c>
      <c r="F70" s="176">
        <v>32.1</v>
      </c>
      <c r="G70" s="175">
        <v>1145000</v>
      </c>
      <c r="H70" s="175">
        <v>217489</v>
      </c>
      <c r="I70" s="175">
        <v>1362489</v>
      </c>
    </row>
    <row r="71" spans="1:9" ht="12.75" customHeight="1" x14ac:dyDescent="0.2">
      <c r="A71" s="171">
        <v>30003</v>
      </c>
      <c r="B71" s="70" t="s">
        <v>345</v>
      </c>
      <c r="C71" s="174">
        <v>37</v>
      </c>
      <c r="D71" s="175">
        <v>36264</v>
      </c>
      <c r="E71" s="175">
        <v>46356</v>
      </c>
      <c r="F71" s="176">
        <v>32.78</v>
      </c>
      <c r="G71" s="175">
        <v>1188721</v>
      </c>
      <c r="H71" s="175">
        <v>330839</v>
      </c>
      <c r="I71" s="175">
        <v>1519560</v>
      </c>
    </row>
    <row r="72" spans="1:9" ht="12.75" customHeight="1" x14ac:dyDescent="0.2">
      <c r="A72" s="171">
        <v>31001</v>
      </c>
      <c r="B72" s="70" t="s">
        <v>257</v>
      </c>
      <c r="C72" s="174">
        <v>23</v>
      </c>
      <c r="D72" s="175">
        <v>39984</v>
      </c>
      <c r="E72" s="175">
        <v>50115</v>
      </c>
      <c r="F72" s="176">
        <v>22.38</v>
      </c>
      <c r="G72" s="175">
        <v>894832</v>
      </c>
      <c r="H72" s="175">
        <v>226743</v>
      </c>
      <c r="I72" s="175">
        <v>1121575</v>
      </c>
    </row>
    <row r="73" spans="1:9" ht="12.75" customHeight="1" x14ac:dyDescent="0.2">
      <c r="A73" s="171">
        <v>32002</v>
      </c>
      <c r="B73" s="70" t="s">
        <v>258</v>
      </c>
      <c r="C73" s="174">
        <v>166</v>
      </c>
      <c r="D73" s="175">
        <v>42310</v>
      </c>
      <c r="E73" s="175">
        <v>51238</v>
      </c>
      <c r="F73" s="176">
        <v>166</v>
      </c>
      <c r="G73" s="175">
        <v>7023382</v>
      </c>
      <c r="H73" s="175">
        <v>1482049</v>
      </c>
      <c r="I73" s="175">
        <v>8505431</v>
      </c>
    </row>
    <row r="74" spans="1:9" ht="12.75" customHeight="1" x14ac:dyDescent="0.2">
      <c r="A74" s="171">
        <v>33001</v>
      </c>
      <c r="B74" s="70" t="s">
        <v>259</v>
      </c>
      <c r="C74" s="174">
        <v>27</v>
      </c>
      <c r="D74" s="175">
        <v>37133</v>
      </c>
      <c r="E74" s="175">
        <v>53923</v>
      </c>
      <c r="F74" s="176">
        <v>26.26</v>
      </c>
      <c r="G74" s="175">
        <v>975120</v>
      </c>
      <c r="H74" s="175">
        <v>440892</v>
      </c>
      <c r="I74" s="175">
        <v>1416012</v>
      </c>
    </row>
    <row r="75" spans="1:9" ht="12.75" customHeight="1" x14ac:dyDescent="0.2">
      <c r="A75" s="171">
        <v>33002</v>
      </c>
      <c r="B75" s="70" t="s">
        <v>260</v>
      </c>
      <c r="C75" s="174">
        <v>35</v>
      </c>
      <c r="D75" s="175">
        <v>36854</v>
      </c>
      <c r="E75" s="175">
        <v>49671</v>
      </c>
      <c r="F75" s="176">
        <v>30.29</v>
      </c>
      <c r="G75" s="175">
        <v>1116321</v>
      </c>
      <c r="H75" s="175">
        <v>388220</v>
      </c>
      <c r="I75" s="175">
        <v>1504541</v>
      </c>
    </row>
    <row r="76" spans="1:9" ht="12.75" customHeight="1" x14ac:dyDescent="0.2">
      <c r="A76" s="171">
        <v>33003</v>
      </c>
      <c r="B76" s="70" t="s">
        <v>261</v>
      </c>
      <c r="C76" s="174">
        <v>47</v>
      </c>
      <c r="D76" s="175">
        <v>40015</v>
      </c>
      <c r="E76" s="175">
        <v>52143</v>
      </c>
      <c r="F76" s="176">
        <v>44.38</v>
      </c>
      <c r="G76" s="175">
        <v>1775874</v>
      </c>
      <c r="H76" s="175">
        <v>538232</v>
      </c>
      <c r="I76" s="175">
        <v>2314106</v>
      </c>
    </row>
    <row r="77" spans="1:9" ht="12.75" customHeight="1" x14ac:dyDescent="0.2">
      <c r="A77" s="171">
        <v>33005</v>
      </c>
      <c r="B77" s="70" t="s">
        <v>262</v>
      </c>
      <c r="C77" s="174">
        <v>26</v>
      </c>
      <c r="D77" s="175">
        <v>35542</v>
      </c>
      <c r="E77" s="175">
        <v>47386</v>
      </c>
      <c r="F77" s="176">
        <v>22.87</v>
      </c>
      <c r="G77" s="175">
        <v>812840</v>
      </c>
      <c r="H77" s="175">
        <v>270867</v>
      </c>
      <c r="I77" s="175">
        <v>1083707</v>
      </c>
    </row>
    <row r="78" spans="1:9" ht="12.75" customHeight="1" x14ac:dyDescent="0.2">
      <c r="A78" s="171">
        <v>34002</v>
      </c>
      <c r="B78" s="70" t="s">
        <v>263</v>
      </c>
      <c r="C78" s="174">
        <v>27</v>
      </c>
      <c r="D78" s="175">
        <v>38270</v>
      </c>
      <c r="E78" s="175">
        <v>49472</v>
      </c>
      <c r="F78" s="176">
        <v>24.87</v>
      </c>
      <c r="G78" s="175">
        <v>951775</v>
      </c>
      <c r="H78" s="175">
        <v>278585</v>
      </c>
      <c r="I78" s="175">
        <v>1230360</v>
      </c>
    </row>
    <row r="79" spans="1:9" ht="12.75" customHeight="1" x14ac:dyDescent="0.2">
      <c r="A79" s="171">
        <v>35002</v>
      </c>
      <c r="B79" s="70" t="s">
        <v>264</v>
      </c>
      <c r="C79" s="174">
        <v>39</v>
      </c>
      <c r="D79" s="175">
        <v>38429</v>
      </c>
      <c r="E79" s="175">
        <v>50878</v>
      </c>
      <c r="F79" s="176">
        <v>37.03</v>
      </c>
      <c r="G79" s="175">
        <v>1423026</v>
      </c>
      <c r="H79" s="175">
        <v>460977</v>
      </c>
      <c r="I79" s="175">
        <v>1884003</v>
      </c>
    </row>
    <row r="80" spans="1:9" ht="12.75" customHeight="1" x14ac:dyDescent="0.2">
      <c r="A80" s="171">
        <v>36002</v>
      </c>
      <c r="B80" s="70" t="s">
        <v>265</v>
      </c>
      <c r="C80" s="174">
        <v>28</v>
      </c>
      <c r="D80" s="175">
        <v>36437</v>
      </c>
      <c r="E80" s="175">
        <v>47582</v>
      </c>
      <c r="F80" s="176">
        <v>26.41</v>
      </c>
      <c r="G80" s="175">
        <v>962296</v>
      </c>
      <c r="H80" s="175">
        <v>294349</v>
      </c>
      <c r="I80" s="175">
        <v>1256645</v>
      </c>
    </row>
    <row r="81" spans="1:9" ht="12.75" customHeight="1" x14ac:dyDescent="0.2">
      <c r="A81" s="171">
        <v>37003</v>
      </c>
      <c r="B81" s="70" t="s">
        <v>266</v>
      </c>
      <c r="C81" s="174">
        <v>21</v>
      </c>
      <c r="D81" s="175">
        <v>33644</v>
      </c>
      <c r="E81" s="175">
        <v>41855</v>
      </c>
      <c r="F81" s="176">
        <v>18.829999999999998</v>
      </c>
      <c r="G81" s="175">
        <v>633522</v>
      </c>
      <c r="H81" s="175">
        <v>154603</v>
      </c>
      <c r="I81" s="175">
        <v>788125</v>
      </c>
    </row>
    <row r="82" spans="1:9" ht="12.75" customHeight="1" x14ac:dyDescent="0.2">
      <c r="A82" s="171">
        <v>38001</v>
      </c>
      <c r="B82" s="70" t="s">
        <v>267</v>
      </c>
      <c r="C82" s="174">
        <v>24</v>
      </c>
      <c r="D82" s="175">
        <v>39618</v>
      </c>
      <c r="E82" s="175">
        <v>52182</v>
      </c>
      <c r="F82" s="176">
        <v>21.25</v>
      </c>
      <c r="G82" s="175">
        <v>841878</v>
      </c>
      <c r="H82" s="175">
        <v>266992</v>
      </c>
      <c r="I82" s="175">
        <v>1108870</v>
      </c>
    </row>
    <row r="83" spans="1:9" ht="12.75" customHeight="1" x14ac:dyDescent="0.2">
      <c r="A83" s="171">
        <v>38002</v>
      </c>
      <c r="B83" s="70" t="s">
        <v>268</v>
      </c>
      <c r="C83" s="174">
        <v>27</v>
      </c>
      <c r="D83" s="175">
        <v>38144</v>
      </c>
      <c r="E83" s="175">
        <v>50462</v>
      </c>
      <c r="F83" s="176">
        <v>25.42</v>
      </c>
      <c r="G83" s="175">
        <v>969626</v>
      </c>
      <c r="H83" s="175">
        <v>313113</v>
      </c>
      <c r="I83" s="175">
        <v>1282739</v>
      </c>
    </row>
    <row r="84" spans="1:9" ht="12.75" customHeight="1" x14ac:dyDescent="0.2">
      <c r="A84" s="171">
        <v>38003</v>
      </c>
      <c r="B84" s="70" t="s">
        <v>269</v>
      </c>
      <c r="C84" s="174">
        <v>21</v>
      </c>
      <c r="D84" s="175">
        <v>36899</v>
      </c>
      <c r="E84" s="175">
        <v>48953</v>
      </c>
      <c r="F84" s="176">
        <v>19.62</v>
      </c>
      <c r="G84" s="175">
        <v>723960</v>
      </c>
      <c r="H84" s="175">
        <v>236507</v>
      </c>
      <c r="I84" s="175">
        <v>960467</v>
      </c>
    </row>
    <row r="85" spans="1:9" ht="12.75" customHeight="1" x14ac:dyDescent="0.2">
      <c r="A85" s="171">
        <v>39001</v>
      </c>
      <c r="B85" s="70" t="s">
        <v>347</v>
      </c>
      <c r="C85" s="174">
        <v>40</v>
      </c>
      <c r="D85" s="175">
        <v>40211</v>
      </c>
      <c r="E85" s="175">
        <v>55765</v>
      </c>
      <c r="F85" s="176">
        <v>38.47</v>
      </c>
      <c r="G85" s="175">
        <v>1546902</v>
      </c>
      <c r="H85" s="175">
        <v>598393</v>
      </c>
      <c r="I85" s="175">
        <v>2145295</v>
      </c>
    </row>
    <row r="86" spans="1:9" ht="12.75" customHeight="1" x14ac:dyDescent="0.2">
      <c r="A86" s="171">
        <v>39002</v>
      </c>
      <c r="B86" s="70" t="s">
        <v>270</v>
      </c>
      <c r="C86" s="174">
        <v>81</v>
      </c>
      <c r="D86" s="175">
        <v>43035</v>
      </c>
      <c r="E86" s="175">
        <v>52922</v>
      </c>
      <c r="F86" s="176">
        <v>80.819999999999993</v>
      </c>
      <c r="G86" s="175">
        <v>3478051</v>
      </c>
      <c r="H86" s="175">
        <v>799087</v>
      </c>
      <c r="I86" s="175">
        <v>4277138</v>
      </c>
    </row>
    <row r="87" spans="1:9" ht="12.75" customHeight="1" x14ac:dyDescent="0.2">
      <c r="A87" s="171">
        <v>39004</v>
      </c>
      <c r="B87" s="70" t="s">
        <v>271</v>
      </c>
      <c r="C87" s="174">
        <v>24</v>
      </c>
      <c r="D87" s="175">
        <v>31298</v>
      </c>
      <c r="E87" s="175">
        <v>37762</v>
      </c>
      <c r="F87" s="176">
        <v>21.14</v>
      </c>
      <c r="G87" s="175">
        <v>661650</v>
      </c>
      <c r="H87" s="175">
        <v>136633</v>
      </c>
      <c r="I87" s="175">
        <v>798283</v>
      </c>
    </row>
    <row r="88" spans="1:9" ht="12.75" customHeight="1" x14ac:dyDescent="0.2">
      <c r="A88" s="171">
        <v>39005</v>
      </c>
      <c r="B88" s="70" t="s">
        <v>272</v>
      </c>
      <c r="C88" s="174">
        <v>20</v>
      </c>
      <c r="D88" s="175">
        <v>34198</v>
      </c>
      <c r="E88" s="175">
        <v>43044</v>
      </c>
      <c r="F88" s="176">
        <v>18.2</v>
      </c>
      <c r="G88" s="175">
        <v>622409</v>
      </c>
      <c r="H88" s="175">
        <v>160985</v>
      </c>
      <c r="I88" s="175">
        <v>783394</v>
      </c>
    </row>
    <row r="89" spans="1:9" ht="12.75" customHeight="1" x14ac:dyDescent="0.2">
      <c r="A89" s="171">
        <v>40001</v>
      </c>
      <c r="B89" s="70" t="s">
        <v>273</v>
      </c>
      <c r="C89" s="174">
        <v>67</v>
      </c>
      <c r="D89" s="175">
        <v>43922</v>
      </c>
      <c r="E89" s="175">
        <v>60818</v>
      </c>
      <c r="F89" s="176">
        <v>67</v>
      </c>
      <c r="G89" s="175">
        <v>2942790</v>
      </c>
      <c r="H89" s="175">
        <v>1132031</v>
      </c>
      <c r="I89" s="175">
        <v>4074821</v>
      </c>
    </row>
    <row r="90" spans="1:9" ht="12.75" customHeight="1" x14ac:dyDescent="0.2">
      <c r="A90" s="171">
        <v>40002</v>
      </c>
      <c r="B90" s="70" t="s">
        <v>274</v>
      </c>
      <c r="C90" s="174">
        <v>151</v>
      </c>
      <c r="D90" s="175">
        <v>41944</v>
      </c>
      <c r="E90" s="175">
        <v>50793</v>
      </c>
      <c r="F90" s="176">
        <v>148.30000000000001</v>
      </c>
      <c r="G90" s="175">
        <v>6220295</v>
      </c>
      <c r="H90" s="175">
        <v>1312249</v>
      </c>
      <c r="I90" s="175">
        <v>7532544</v>
      </c>
    </row>
    <row r="91" spans="1:9" ht="12.75" customHeight="1" x14ac:dyDescent="0.2">
      <c r="A91" s="171">
        <v>41001</v>
      </c>
      <c r="B91" s="70" t="s">
        <v>275</v>
      </c>
      <c r="C91" s="174">
        <v>63</v>
      </c>
      <c r="D91" s="175">
        <v>38985</v>
      </c>
      <c r="E91" s="175">
        <v>48085</v>
      </c>
      <c r="F91" s="176">
        <v>61.64</v>
      </c>
      <c r="G91" s="175">
        <v>2403037</v>
      </c>
      <c r="H91" s="175">
        <v>560907</v>
      </c>
      <c r="I91" s="175">
        <v>2963944</v>
      </c>
    </row>
    <row r="92" spans="1:9" ht="12.75" customHeight="1" x14ac:dyDescent="0.2">
      <c r="A92" s="171">
        <v>41002</v>
      </c>
      <c r="B92" s="70" t="s">
        <v>276</v>
      </c>
      <c r="C92" s="174">
        <v>285</v>
      </c>
      <c r="D92" s="175">
        <v>39405</v>
      </c>
      <c r="E92" s="175">
        <v>49104</v>
      </c>
      <c r="F92" s="176">
        <v>280.37</v>
      </c>
      <c r="G92" s="175">
        <v>11047853</v>
      </c>
      <c r="H92" s="175">
        <v>2719414</v>
      </c>
      <c r="I92" s="175">
        <v>13767267</v>
      </c>
    </row>
    <row r="93" spans="1:9" ht="12.75" customHeight="1" x14ac:dyDescent="0.2">
      <c r="A93" s="171">
        <v>41004</v>
      </c>
      <c r="B93" s="70" t="s">
        <v>277</v>
      </c>
      <c r="C93" s="174">
        <v>71</v>
      </c>
      <c r="D93" s="175">
        <v>37682</v>
      </c>
      <c r="E93" s="175">
        <v>47937</v>
      </c>
      <c r="F93" s="176">
        <v>69.62</v>
      </c>
      <c r="G93" s="175">
        <v>2623453</v>
      </c>
      <c r="H93" s="175">
        <v>713891</v>
      </c>
      <c r="I93" s="175">
        <v>3337344</v>
      </c>
    </row>
    <row r="94" spans="1:9" ht="12.75" customHeight="1" x14ac:dyDescent="0.2">
      <c r="A94" s="171">
        <v>41005</v>
      </c>
      <c r="B94" s="70" t="s">
        <v>278</v>
      </c>
      <c r="C94" s="174">
        <v>100</v>
      </c>
      <c r="D94" s="175">
        <v>38871</v>
      </c>
      <c r="E94" s="175">
        <v>49931</v>
      </c>
      <c r="F94" s="176">
        <v>99</v>
      </c>
      <c r="G94" s="175">
        <v>3848207</v>
      </c>
      <c r="H94" s="175">
        <v>1094984</v>
      </c>
      <c r="I94" s="175">
        <v>4943191</v>
      </c>
    </row>
    <row r="95" spans="1:9" ht="12.75" customHeight="1" x14ac:dyDescent="0.2">
      <c r="A95" s="171">
        <v>42001</v>
      </c>
      <c r="B95" s="70" t="s">
        <v>279</v>
      </c>
      <c r="C95" s="174">
        <v>40</v>
      </c>
      <c r="D95" s="175">
        <v>43860</v>
      </c>
      <c r="E95" s="175">
        <v>57266</v>
      </c>
      <c r="F95" s="176">
        <v>38.79</v>
      </c>
      <c r="G95" s="175">
        <v>1701334</v>
      </c>
      <c r="H95" s="175">
        <v>520008</v>
      </c>
      <c r="I95" s="175">
        <v>2221342</v>
      </c>
    </row>
    <row r="96" spans="1:9" ht="12.75" customHeight="1" x14ac:dyDescent="0.2">
      <c r="A96" s="171">
        <v>43001</v>
      </c>
      <c r="B96" s="70" t="s">
        <v>280</v>
      </c>
      <c r="C96" s="174">
        <v>24</v>
      </c>
      <c r="D96" s="175">
        <v>38979</v>
      </c>
      <c r="E96" s="175">
        <v>49375</v>
      </c>
      <c r="F96" s="176">
        <v>21.51</v>
      </c>
      <c r="G96" s="175">
        <v>838433</v>
      </c>
      <c r="H96" s="175">
        <v>223627</v>
      </c>
      <c r="I96" s="175">
        <v>1062060</v>
      </c>
    </row>
    <row r="97" spans="1:9" ht="12.75" customHeight="1" x14ac:dyDescent="0.2">
      <c r="A97" s="171">
        <v>43002</v>
      </c>
      <c r="B97" s="70" t="s">
        <v>281</v>
      </c>
      <c r="C97" s="174">
        <v>22</v>
      </c>
      <c r="D97" s="175">
        <v>38040</v>
      </c>
      <c r="E97" s="175">
        <v>47662</v>
      </c>
      <c r="F97" s="176">
        <v>20.63</v>
      </c>
      <c r="G97" s="175">
        <v>784775</v>
      </c>
      <c r="H97" s="175">
        <v>198489</v>
      </c>
      <c r="I97" s="175">
        <v>983264</v>
      </c>
    </row>
    <row r="98" spans="1:9" ht="12.75" customHeight="1" x14ac:dyDescent="0.2">
      <c r="A98" s="171">
        <v>43007</v>
      </c>
      <c r="B98" s="70" t="s">
        <v>282</v>
      </c>
      <c r="C98" s="174">
        <v>33</v>
      </c>
      <c r="D98" s="175">
        <v>39059</v>
      </c>
      <c r="E98" s="175">
        <v>50237</v>
      </c>
      <c r="F98" s="176">
        <v>30.15</v>
      </c>
      <c r="G98" s="175">
        <v>1177636</v>
      </c>
      <c r="H98" s="175">
        <v>337012</v>
      </c>
      <c r="I98" s="175">
        <v>1514648</v>
      </c>
    </row>
    <row r="99" spans="1:9" ht="12.75" customHeight="1" x14ac:dyDescent="0.2">
      <c r="A99" s="171">
        <v>44001</v>
      </c>
      <c r="B99" s="70" t="s">
        <v>283</v>
      </c>
      <c r="C99" s="174">
        <v>21</v>
      </c>
      <c r="D99" s="175">
        <v>36080</v>
      </c>
      <c r="E99" s="175">
        <v>49938</v>
      </c>
      <c r="F99" s="176">
        <v>18.72</v>
      </c>
      <c r="G99" s="175">
        <v>675420</v>
      </c>
      <c r="H99" s="175">
        <v>259421</v>
      </c>
      <c r="I99" s="175">
        <v>934841</v>
      </c>
    </row>
    <row r="100" spans="1:9" ht="12.75" customHeight="1" x14ac:dyDescent="0.2">
      <c r="A100" s="171">
        <v>44002</v>
      </c>
      <c r="B100" s="70" t="s">
        <v>284</v>
      </c>
      <c r="C100" s="174">
        <v>24</v>
      </c>
      <c r="D100" s="175">
        <v>31981</v>
      </c>
      <c r="E100" s="175">
        <v>38763</v>
      </c>
      <c r="F100" s="176">
        <v>22.88</v>
      </c>
      <c r="G100" s="175">
        <v>731730</v>
      </c>
      <c r="H100" s="175">
        <v>155159</v>
      </c>
      <c r="I100" s="175">
        <v>886889</v>
      </c>
    </row>
    <row r="101" spans="1:9" ht="12.75" customHeight="1" x14ac:dyDescent="0.2">
      <c r="A101" s="171">
        <v>45004</v>
      </c>
      <c r="B101" s="70" t="s">
        <v>346</v>
      </c>
      <c r="C101" s="174">
        <v>38</v>
      </c>
      <c r="D101" s="175">
        <v>42055</v>
      </c>
      <c r="E101" s="175">
        <v>51292</v>
      </c>
      <c r="F101" s="176">
        <v>36.700000000000003</v>
      </c>
      <c r="G101" s="175">
        <v>1543403</v>
      </c>
      <c r="H101" s="175">
        <v>339022</v>
      </c>
      <c r="I101" s="175">
        <v>1882425</v>
      </c>
    </row>
    <row r="102" spans="1:9" ht="12.75" customHeight="1" x14ac:dyDescent="0.2">
      <c r="A102" s="171">
        <v>45005</v>
      </c>
      <c r="B102" s="70" t="s">
        <v>285</v>
      </c>
      <c r="C102" s="174">
        <v>21</v>
      </c>
      <c r="D102" s="175">
        <v>38856</v>
      </c>
      <c r="E102" s="175">
        <v>50718</v>
      </c>
      <c r="F102" s="176">
        <v>20.04</v>
      </c>
      <c r="G102" s="175">
        <v>778677</v>
      </c>
      <c r="H102" s="175">
        <v>237717</v>
      </c>
      <c r="I102" s="175">
        <v>1016394</v>
      </c>
    </row>
    <row r="103" spans="1:9" ht="12.75" customHeight="1" x14ac:dyDescent="0.2">
      <c r="A103" s="171">
        <v>46001</v>
      </c>
      <c r="B103" s="70" t="s">
        <v>286</v>
      </c>
      <c r="C103" s="174">
        <v>190</v>
      </c>
      <c r="D103" s="175">
        <v>40919</v>
      </c>
      <c r="E103" s="175">
        <v>52125</v>
      </c>
      <c r="F103" s="176">
        <v>187.06</v>
      </c>
      <c r="G103" s="175">
        <v>7654386</v>
      </c>
      <c r="H103" s="175">
        <v>2096092</v>
      </c>
      <c r="I103" s="175">
        <v>9750478</v>
      </c>
    </row>
    <row r="104" spans="1:9" ht="12.75" customHeight="1" x14ac:dyDescent="0.2">
      <c r="A104" s="171">
        <v>46002</v>
      </c>
      <c r="B104" s="70" t="s">
        <v>287</v>
      </c>
      <c r="C104" s="174">
        <v>18</v>
      </c>
      <c r="D104" s="175">
        <v>32261</v>
      </c>
      <c r="E104" s="175">
        <v>39541</v>
      </c>
      <c r="F104" s="176">
        <v>17.22</v>
      </c>
      <c r="G104" s="175">
        <v>555538</v>
      </c>
      <c r="H104" s="175">
        <v>125364</v>
      </c>
      <c r="I104" s="175">
        <v>680902</v>
      </c>
    </row>
    <row r="105" spans="1:9" ht="12.75" customHeight="1" x14ac:dyDescent="0.2">
      <c r="A105" s="171">
        <v>47001</v>
      </c>
      <c r="B105" s="70" t="s">
        <v>288</v>
      </c>
      <c r="C105" s="174">
        <v>42</v>
      </c>
      <c r="D105" s="175">
        <v>36781</v>
      </c>
      <c r="E105" s="175">
        <v>48629</v>
      </c>
      <c r="F105" s="176">
        <v>41.33</v>
      </c>
      <c r="G105" s="175">
        <v>1520155</v>
      </c>
      <c r="H105" s="175">
        <v>489664</v>
      </c>
      <c r="I105" s="175">
        <v>2009819</v>
      </c>
    </row>
    <row r="106" spans="1:9" ht="12.75" customHeight="1" x14ac:dyDescent="0.2">
      <c r="A106" s="171">
        <v>48003</v>
      </c>
      <c r="B106" s="70" t="s">
        <v>289</v>
      </c>
      <c r="C106" s="174">
        <v>33</v>
      </c>
      <c r="D106" s="175">
        <v>38136</v>
      </c>
      <c r="E106" s="175">
        <v>48913</v>
      </c>
      <c r="F106" s="176">
        <v>32.15</v>
      </c>
      <c r="G106" s="175">
        <v>1226078</v>
      </c>
      <c r="H106" s="175">
        <v>346479</v>
      </c>
      <c r="I106" s="175">
        <v>1572557</v>
      </c>
    </row>
    <row r="107" spans="1:9" ht="12.75" customHeight="1" x14ac:dyDescent="0.2">
      <c r="A107" s="171">
        <v>49001</v>
      </c>
      <c r="B107" s="70" t="s">
        <v>290</v>
      </c>
      <c r="C107" s="174">
        <v>35</v>
      </c>
      <c r="D107" s="175">
        <v>38489</v>
      </c>
      <c r="E107" s="175">
        <v>50098</v>
      </c>
      <c r="F107" s="176">
        <v>34.479999999999997</v>
      </c>
      <c r="G107" s="175">
        <v>1327103</v>
      </c>
      <c r="H107" s="175">
        <v>400271</v>
      </c>
      <c r="I107" s="175">
        <v>1727374</v>
      </c>
    </row>
    <row r="108" spans="1:9" ht="12.75" customHeight="1" x14ac:dyDescent="0.2">
      <c r="A108" s="171">
        <v>49002</v>
      </c>
      <c r="B108" s="70" t="s">
        <v>291</v>
      </c>
      <c r="C108" s="174">
        <v>226</v>
      </c>
      <c r="D108" s="175">
        <v>42987</v>
      </c>
      <c r="E108" s="175">
        <v>57947</v>
      </c>
      <c r="F108" s="176">
        <v>222.77</v>
      </c>
      <c r="G108" s="175">
        <v>9576299</v>
      </c>
      <c r="H108" s="175">
        <v>3332630</v>
      </c>
      <c r="I108" s="175">
        <v>12908929</v>
      </c>
    </row>
    <row r="109" spans="1:9" ht="12.75" customHeight="1" x14ac:dyDescent="0.2">
      <c r="A109" s="171">
        <v>49003</v>
      </c>
      <c r="B109" s="70" t="s">
        <v>292</v>
      </c>
      <c r="C109" s="174">
        <v>67</v>
      </c>
      <c r="D109" s="175">
        <v>38659</v>
      </c>
      <c r="E109" s="175">
        <v>49291</v>
      </c>
      <c r="F109" s="176">
        <v>64.209999999999994</v>
      </c>
      <c r="G109" s="175">
        <v>2482279</v>
      </c>
      <c r="H109" s="175">
        <v>682725</v>
      </c>
      <c r="I109" s="175">
        <v>3165004</v>
      </c>
    </row>
    <row r="110" spans="1:9" ht="12.75" customHeight="1" x14ac:dyDescent="0.2">
      <c r="A110" s="171">
        <v>49004</v>
      </c>
      <c r="B110" s="70" t="s">
        <v>389</v>
      </c>
      <c r="C110" s="174">
        <v>33</v>
      </c>
      <c r="D110" s="175">
        <v>39009</v>
      </c>
      <c r="E110" s="175">
        <v>51364</v>
      </c>
      <c r="F110" s="176">
        <v>32.97</v>
      </c>
      <c r="G110" s="175">
        <v>1286122</v>
      </c>
      <c r="H110" s="175">
        <v>407344</v>
      </c>
      <c r="I110" s="175">
        <v>1693466</v>
      </c>
    </row>
    <row r="111" spans="1:9" ht="12.75" customHeight="1" x14ac:dyDescent="0.2">
      <c r="A111" s="171">
        <v>49005</v>
      </c>
      <c r="B111" s="70" t="s">
        <v>293</v>
      </c>
      <c r="C111" s="174">
        <v>1540</v>
      </c>
      <c r="D111" s="175">
        <v>46663</v>
      </c>
      <c r="E111" s="175">
        <v>62218</v>
      </c>
      <c r="F111" s="176">
        <v>1510.78</v>
      </c>
      <c r="G111" s="175">
        <v>70497356</v>
      </c>
      <c r="H111" s="175">
        <v>23500674</v>
      </c>
      <c r="I111" s="175">
        <v>93998030</v>
      </c>
    </row>
    <row r="112" spans="1:9" ht="12.75" customHeight="1" x14ac:dyDescent="0.2">
      <c r="A112" s="171">
        <v>49006</v>
      </c>
      <c r="B112" s="70" t="s">
        <v>294</v>
      </c>
      <c r="C112" s="174">
        <v>60</v>
      </c>
      <c r="D112" s="175">
        <v>41335</v>
      </c>
      <c r="E112" s="175">
        <v>53654</v>
      </c>
      <c r="F112" s="176">
        <v>60</v>
      </c>
      <c r="G112" s="175">
        <v>2480122</v>
      </c>
      <c r="H112" s="175">
        <v>739109</v>
      </c>
      <c r="I112" s="175">
        <v>3219231</v>
      </c>
    </row>
    <row r="113" spans="1:9" ht="12.75" customHeight="1" x14ac:dyDescent="0.2">
      <c r="A113" s="171">
        <v>49007</v>
      </c>
      <c r="B113" s="70" t="s">
        <v>295</v>
      </c>
      <c r="C113" s="174">
        <v>93</v>
      </c>
      <c r="D113" s="175">
        <v>41126</v>
      </c>
      <c r="E113" s="175">
        <v>50272</v>
      </c>
      <c r="F113" s="176">
        <v>88.9</v>
      </c>
      <c r="G113" s="175">
        <v>3656068</v>
      </c>
      <c r="H113" s="175">
        <v>813076</v>
      </c>
      <c r="I113" s="175">
        <v>4469144</v>
      </c>
    </row>
    <row r="114" spans="1:9" ht="12.75" customHeight="1" x14ac:dyDescent="0.2">
      <c r="A114" s="171">
        <v>50003</v>
      </c>
      <c r="B114" s="70" t="s">
        <v>296</v>
      </c>
      <c r="C114" s="174">
        <v>59</v>
      </c>
      <c r="D114" s="175">
        <v>35055</v>
      </c>
      <c r="E114" s="175">
        <v>42982</v>
      </c>
      <c r="F114" s="176">
        <v>55.25</v>
      </c>
      <c r="G114" s="175">
        <v>1936806</v>
      </c>
      <c r="H114" s="175">
        <v>437946</v>
      </c>
      <c r="I114" s="175">
        <v>2374752</v>
      </c>
    </row>
    <row r="115" spans="1:9" ht="12.75" customHeight="1" x14ac:dyDescent="0.2">
      <c r="A115" s="171">
        <v>50005</v>
      </c>
      <c r="B115" s="70" t="s">
        <v>297</v>
      </c>
      <c r="C115" s="174">
        <v>21</v>
      </c>
      <c r="D115" s="175">
        <v>34192</v>
      </c>
      <c r="E115" s="175">
        <v>43001</v>
      </c>
      <c r="F115" s="176">
        <v>19.75</v>
      </c>
      <c r="G115" s="175">
        <v>675293</v>
      </c>
      <c r="H115" s="175">
        <v>173981</v>
      </c>
      <c r="I115" s="175">
        <v>849274</v>
      </c>
    </row>
    <row r="116" spans="1:9" ht="12.75" customHeight="1" x14ac:dyDescent="0.2">
      <c r="A116" s="171">
        <v>51001</v>
      </c>
      <c r="B116" s="70" t="s">
        <v>298</v>
      </c>
      <c r="C116" s="174">
        <v>188</v>
      </c>
      <c r="D116" s="175">
        <v>49535</v>
      </c>
      <c r="E116" s="175">
        <v>61102</v>
      </c>
      <c r="F116" s="176">
        <v>187.2</v>
      </c>
      <c r="G116" s="175">
        <v>9273030</v>
      </c>
      <c r="H116" s="175">
        <v>2165220</v>
      </c>
      <c r="I116" s="175">
        <v>11438250</v>
      </c>
    </row>
    <row r="117" spans="1:9" ht="12.75" customHeight="1" x14ac:dyDescent="0.2">
      <c r="A117" s="171">
        <v>51002</v>
      </c>
      <c r="B117" s="70" t="s">
        <v>299</v>
      </c>
      <c r="C117" s="174">
        <v>39</v>
      </c>
      <c r="D117" s="175">
        <v>44428</v>
      </c>
      <c r="E117" s="175">
        <v>56701</v>
      </c>
      <c r="F117" s="176">
        <v>38.75</v>
      </c>
      <c r="G117" s="175">
        <v>1721574</v>
      </c>
      <c r="H117" s="175">
        <v>475585</v>
      </c>
      <c r="I117" s="175">
        <v>2197159</v>
      </c>
    </row>
    <row r="118" spans="1:9" ht="12.75" customHeight="1" x14ac:dyDescent="0.2">
      <c r="A118" s="171">
        <v>51003</v>
      </c>
      <c r="B118" s="70" t="s">
        <v>300</v>
      </c>
      <c r="C118" s="174">
        <v>21</v>
      </c>
      <c r="D118" s="175">
        <v>38581</v>
      </c>
      <c r="E118" s="175">
        <v>51837</v>
      </c>
      <c r="F118" s="176">
        <v>20.43</v>
      </c>
      <c r="G118" s="175">
        <v>788201</v>
      </c>
      <c r="H118" s="175">
        <v>270821</v>
      </c>
      <c r="I118" s="175">
        <v>1059022</v>
      </c>
    </row>
    <row r="119" spans="1:9" ht="12.75" customHeight="1" x14ac:dyDescent="0.2">
      <c r="A119" s="171">
        <v>51004</v>
      </c>
      <c r="B119" s="70" t="s">
        <v>351</v>
      </c>
      <c r="C119" s="174">
        <v>805</v>
      </c>
      <c r="D119" s="175">
        <v>45508</v>
      </c>
      <c r="E119" s="175">
        <v>58476</v>
      </c>
      <c r="F119" s="176">
        <v>796.78</v>
      </c>
      <c r="G119" s="175">
        <v>36260210</v>
      </c>
      <c r="H119" s="175">
        <v>10331986</v>
      </c>
      <c r="I119" s="175">
        <v>46592196</v>
      </c>
    </row>
    <row r="120" spans="1:9" ht="12.75" customHeight="1" x14ac:dyDescent="0.2">
      <c r="A120" s="171">
        <v>51005</v>
      </c>
      <c r="B120" s="70" t="s">
        <v>301</v>
      </c>
      <c r="C120" s="174">
        <v>24</v>
      </c>
      <c r="D120" s="175">
        <v>39781</v>
      </c>
      <c r="E120" s="175">
        <v>53460</v>
      </c>
      <c r="F120" s="176">
        <v>23.11</v>
      </c>
      <c r="G120" s="175">
        <v>919332</v>
      </c>
      <c r="H120" s="175">
        <v>316121</v>
      </c>
      <c r="I120" s="175">
        <v>1235453</v>
      </c>
    </row>
    <row r="121" spans="1:9" ht="12.75" customHeight="1" x14ac:dyDescent="0.2">
      <c r="A121" s="171">
        <v>52001</v>
      </c>
      <c r="B121" s="70" t="s">
        <v>302</v>
      </c>
      <c r="C121" s="174">
        <v>18</v>
      </c>
      <c r="D121" s="175">
        <v>40874</v>
      </c>
      <c r="E121" s="175">
        <v>47287</v>
      </c>
      <c r="F121" s="176">
        <v>17.5</v>
      </c>
      <c r="G121" s="175">
        <v>715303</v>
      </c>
      <c r="H121" s="175">
        <v>112211</v>
      </c>
      <c r="I121" s="175">
        <v>827514</v>
      </c>
    </row>
    <row r="122" spans="1:9" ht="12.75" customHeight="1" x14ac:dyDescent="0.2">
      <c r="A122" s="171">
        <v>52004</v>
      </c>
      <c r="B122" s="70" t="s">
        <v>303</v>
      </c>
      <c r="C122" s="174">
        <v>25</v>
      </c>
      <c r="D122" s="175">
        <v>42981</v>
      </c>
      <c r="E122" s="175">
        <v>52465</v>
      </c>
      <c r="F122" s="176">
        <v>21.85</v>
      </c>
      <c r="G122" s="175">
        <v>939144</v>
      </c>
      <c r="H122" s="175">
        <v>207218</v>
      </c>
      <c r="I122" s="175">
        <v>1146362</v>
      </c>
    </row>
    <row r="123" spans="1:9" ht="12.75" customHeight="1" x14ac:dyDescent="0.2">
      <c r="A123" s="171">
        <v>53001</v>
      </c>
      <c r="B123" s="70" t="s">
        <v>304</v>
      </c>
      <c r="C123" s="174">
        <v>23</v>
      </c>
      <c r="D123" s="175">
        <v>36560</v>
      </c>
      <c r="E123" s="175">
        <v>46077</v>
      </c>
      <c r="F123" s="176">
        <v>21.75</v>
      </c>
      <c r="G123" s="175">
        <v>795190</v>
      </c>
      <c r="H123" s="175">
        <v>206983</v>
      </c>
      <c r="I123" s="175">
        <v>1002173</v>
      </c>
    </row>
    <row r="124" spans="1:9" ht="12.75" customHeight="1" x14ac:dyDescent="0.2">
      <c r="A124" s="171">
        <v>53002</v>
      </c>
      <c r="B124" s="70" t="s">
        <v>305</v>
      </c>
      <c r="C124" s="174">
        <v>18</v>
      </c>
      <c r="D124" s="175">
        <v>34174</v>
      </c>
      <c r="E124" s="175">
        <v>47033</v>
      </c>
      <c r="F124" s="176">
        <v>15.88</v>
      </c>
      <c r="G124" s="175">
        <v>542676</v>
      </c>
      <c r="H124" s="175">
        <v>204201</v>
      </c>
      <c r="I124" s="175">
        <v>746877</v>
      </c>
    </row>
    <row r="125" spans="1:9" ht="12.75" customHeight="1" x14ac:dyDescent="0.2">
      <c r="A125" s="171">
        <v>54002</v>
      </c>
      <c r="B125" s="70" t="s">
        <v>306</v>
      </c>
      <c r="C125" s="174">
        <v>72</v>
      </c>
      <c r="D125" s="175">
        <v>40215</v>
      </c>
      <c r="E125" s="175">
        <v>51500</v>
      </c>
      <c r="F125" s="176">
        <v>71.040000000000006</v>
      </c>
      <c r="G125" s="175">
        <v>2856905</v>
      </c>
      <c r="H125" s="175">
        <v>801648</v>
      </c>
      <c r="I125" s="175">
        <v>3658553</v>
      </c>
    </row>
    <row r="126" spans="1:9" ht="12.75" customHeight="1" x14ac:dyDescent="0.2">
      <c r="A126" s="171">
        <v>54004</v>
      </c>
      <c r="B126" s="70" t="s">
        <v>307</v>
      </c>
      <c r="C126" s="174">
        <v>23</v>
      </c>
      <c r="D126" s="175">
        <v>38379</v>
      </c>
      <c r="E126" s="175">
        <v>52082</v>
      </c>
      <c r="F126" s="176">
        <v>21.25</v>
      </c>
      <c r="G126" s="175">
        <v>815555</v>
      </c>
      <c r="H126" s="175">
        <v>291179</v>
      </c>
      <c r="I126" s="175">
        <v>1106734</v>
      </c>
    </row>
    <row r="127" spans="1:9" ht="12.75" customHeight="1" x14ac:dyDescent="0.2">
      <c r="A127" s="171">
        <v>54006</v>
      </c>
      <c r="B127" s="70" t="s">
        <v>308</v>
      </c>
      <c r="C127" s="174">
        <v>17</v>
      </c>
      <c r="D127" s="175">
        <v>32905</v>
      </c>
      <c r="E127" s="175">
        <v>42125</v>
      </c>
      <c r="F127" s="176">
        <v>16.559999999999999</v>
      </c>
      <c r="G127" s="175">
        <v>544910</v>
      </c>
      <c r="H127" s="175">
        <v>152687</v>
      </c>
      <c r="I127" s="175">
        <v>697597</v>
      </c>
    </row>
    <row r="128" spans="1:9" ht="12.75" customHeight="1" x14ac:dyDescent="0.2">
      <c r="A128" s="171">
        <v>54007</v>
      </c>
      <c r="B128" s="70" t="s">
        <v>309</v>
      </c>
      <c r="C128" s="174">
        <v>19</v>
      </c>
      <c r="D128" s="175">
        <v>35064</v>
      </c>
      <c r="E128" s="175">
        <v>45149</v>
      </c>
      <c r="F128" s="176">
        <v>18.07</v>
      </c>
      <c r="G128" s="175">
        <v>633607</v>
      </c>
      <c r="H128" s="175">
        <v>182231</v>
      </c>
      <c r="I128" s="175">
        <v>815838</v>
      </c>
    </row>
    <row r="129" spans="1:9" ht="12.75" customHeight="1" x14ac:dyDescent="0.2">
      <c r="A129" s="171">
        <v>55004</v>
      </c>
      <c r="B129" s="70" t="s">
        <v>310</v>
      </c>
      <c r="C129" s="174">
        <v>20</v>
      </c>
      <c r="D129" s="175">
        <v>36087</v>
      </c>
      <c r="E129" s="175">
        <v>48081</v>
      </c>
      <c r="F129" s="176">
        <v>19.25</v>
      </c>
      <c r="G129" s="175">
        <v>694670</v>
      </c>
      <c r="H129" s="175">
        <v>230890</v>
      </c>
      <c r="I129" s="175">
        <v>925560</v>
      </c>
    </row>
    <row r="130" spans="1:9" ht="12.75" customHeight="1" x14ac:dyDescent="0.2">
      <c r="A130" s="171">
        <v>55005</v>
      </c>
      <c r="B130" s="70" t="s">
        <v>311</v>
      </c>
      <c r="C130" s="174">
        <v>21</v>
      </c>
      <c r="D130" s="175">
        <v>36887</v>
      </c>
      <c r="E130" s="175">
        <v>46889</v>
      </c>
      <c r="F130" s="176">
        <v>20.59</v>
      </c>
      <c r="G130" s="175">
        <v>759503</v>
      </c>
      <c r="H130" s="175">
        <v>205945</v>
      </c>
      <c r="I130" s="175">
        <v>965448</v>
      </c>
    </row>
    <row r="131" spans="1:9" ht="12.75" customHeight="1" x14ac:dyDescent="0.2">
      <c r="A131" s="171">
        <v>56002</v>
      </c>
      <c r="B131" s="70" t="s">
        <v>387</v>
      </c>
      <c r="C131" s="174">
        <v>22</v>
      </c>
      <c r="D131" s="175">
        <v>38346</v>
      </c>
      <c r="E131" s="175">
        <v>48607</v>
      </c>
      <c r="F131" s="176">
        <v>21.29</v>
      </c>
      <c r="G131" s="175">
        <v>816385</v>
      </c>
      <c r="H131" s="175">
        <v>218451</v>
      </c>
      <c r="I131" s="175">
        <v>1034836</v>
      </c>
    </row>
    <row r="132" spans="1:9" ht="12.75" customHeight="1" x14ac:dyDescent="0.2">
      <c r="A132" s="171">
        <v>56004</v>
      </c>
      <c r="B132" s="70" t="s">
        <v>312</v>
      </c>
      <c r="C132" s="174">
        <v>48</v>
      </c>
      <c r="D132" s="175">
        <v>41842</v>
      </c>
      <c r="E132" s="175">
        <v>54207</v>
      </c>
      <c r="F132" s="176">
        <v>47.82</v>
      </c>
      <c r="G132" s="175">
        <v>2000875</v>
      </c>
      <c r="H132" s="175">
        <v>591302</v>
      </c>
      <c r="I132" s="175">
        <v>2592177</v>
      </c>
    </row>
    <row r="133" spans="1:9" ht="12.75" customHeight="1" x14ac:dyDescent="0.2">
      <c r="A133" s="171">
        <v>56006</v>
      </c>
      <c r="B133" s="70" t="s">
        <v>313</v>
      </c>
      <c r="C133" s="174">
        <v>26</v>
      </c>
      <c r="D133" s="175">
        <v>37887</v>
      </c>
      <c r="E133" s="175">
        <v>49897</v>
      </c>
      <c r="F133" s="176">
        <v>24.63</v>
      </c>
      <c r="G133" s="175">
        <v>933151</v>
      </c>
      <c r="H133" s="175">
        <v>295824</v>
      </c>
      <c r="I133" s="175">
        <v>1228975</v>
      </c>
    </row>
    <row r="134" spans="1:9" ht="12.75" customHeight="1" x14ac:dyDescent="0.2">
      <c r="A134" s="171">
        <v>56007</v>
      </c>
      <c r="B134" s="70" t="s">
        <v>314</v>
      </c>
      <c r="C134" s="174">
        <v>23</v>
      </c>
      <c r="D134" s="175">
        <v>41701</v>
      </c>
      <c r="E134" s="175">
        <v>51048</v>
      </c>
      <c r="F134" s="176">
        <v>20.55</v>
      </c>
      <c r="G134" s="175">
        <v>856963</v>
      </c>
      <c r="H134" s="175">
        <v>192070</v>
      </c>
      <c r="I134" s="175">
        <v>1049033</v>
      </c>
    </row>
    <row r="135" spans="1:9" ht="12.75" customHeight="1" x14ac:dyDescent="0.2">
      <c r="A135" s="171">
        <v>57001</v>
      </c>
      <c r="B135" s="70" t="s">
        <v>315</v>
      </c>
      <c r="C135" s="174">
        <v>37</v>
      </c>
      <c r="D135" s="175">
        <v>37964</v>
      </c>
      <c r="E135" s="175">
        <v>50538</v>
      </c>
      <c r="F135" s="176">
        <v>36.22</v>
      </c>
      <c r="G135" s="175">
        <v>1375070</v>
      </c>
      <c r="H135" s="175">
        <v>455404</v>
      </c>
      <c r="I135" s="175">
        <v>1830474</v>
      </c>
    </row>
    <row r="136" spans="1:9" ht="12.75" customHeight="1" x14ac:dyDescent="0.2">
      <c r="A136" s="171">
        <v>58003</v>
      </c>
      <c r="B136" s="70" t="s">
        <v>316</v>
      </c>
      <c r="C136" s="174">
        <v>28</v>
      </c>
      <c r="D136" s="175">
        <v>38548</v>
      </c>
      <c r="E136" s="175">
        <v>49774</v>
      </c>
      <c r="F136" s="176">
        <v>26.91</v>
      </c>
      <c r="G136" s="175">
        <v>1037320</v>
      </c>
      <c r="H136" s="175">
        <v>302097</v>
      </c>
      <c r="I136" s="175">
        <v>1339417</v>
      </c>
    </row>
    <row r="137" spans="1:9" ht="12.75" customHeight="1" x14ac:dyDescent="0.2">
      <c r="A137" s="171">
        <v>59002</v>
      </c>
      <c r="B137" s="70" t="s">
        <v>317</v>
      </c>
      <c r="C137" s="174">
        <v>51</v>
      </c>
      <c r="D137" s="175">
        <v>39548</v>
      </c>
      <c r="E137" s="175">
        <v>50439</v>
      </c>
      <c r="F137" s="176">
        <v>49.24</v>
      </c>
      <c r="G137" s="175">
        <v>1947338</v>
      </c>
      <c r="H137" s="175">
        <v>536255</v>
      </c>
      <c r="I137" s="175">
        <v>2483593</v>
      </c>
    </row>
    <row r="138" spans="1:9" ht="12.75" customHeight="1" x14ac:dyDescent="0.2">
      <c r="A138" s="171">
        <v>59003</v>
      </c>
      <c r="B138" s="70" t="s">
        <v>318</v>
      </c>
      <c r="C138" s="174">
        <v>25</v>
      </c>
      <c r="D138" s="175">
        <v>34788</v>
      </c>
      <c r="E138" s="175">
        <v>44772</v>
      </c>
      <c r="F138" s="176">
        <v>23.71</v>
      </c>
      <c r="G138" s="175">
        <v>824817</v>
      </c>
      <c r="H138" s="175">
        <v>236718</v>
      </c>
      <c r="I138" s="175">
        <v>1061535</v>
      </c>
    </row>
    <row r="139" spans="1:9" ht="12.75" customHeight="1" x14ac:dyDescent="0.2">
      <c r="A139" s="171">
        <v>60001</v>
      </c>
      <c r="B139" s="70" t="s">
        <v>319</v>
      </c>
      <c r="C139" s="174">
        <v>22</v>
      </c>
      <c r="D139" s="175">
        <v>36262</v>
      </c>
      <c r="E139" s="175">
        <v>53750</v>
      </c>
      <c r="F139" s="176">
        <v>18.489999999999998</v>
      </c>
      <c r="G139" s="175">
        <v>670482</v>
      </c>
      <c r="H139" s="175">
        <v>323361</v>
      </c>
      <c r="I139" s="175">
        <v>993843</v>
      </c>
    </row>
    <row r="140" spans="1:9" ht="12.75" customHeight="1" x14ac:dyDescent="0.2">
      <c r="A140" s="171">
        <v>60003</v>
      </c>
      <c r="B140" s="70" t="s">
        <v>320</v>
      </c>
      <c r="C140" s="174">
        <v>23</v>
      </c>
      <c r="D140" s="175">
        <v>34709</v>
      </c>
      <c r="E140" s="175">
        <v>44705</v>
      </c>
      <c r="F140" s="176">
        <v>20.46</v>
      </c>
      <c r="G140" s="175">
        <v>710142</v>
      </c>
      <c r="H140" s="175">
        <v>204525</v>
      </c>
      <c r="I140" s="175">
        <v>914667</v>
      </c>
    </row>
    <row r="141" spans="1:9" ht="12.75" customHeight="1" x14ac:dyDescent="0.2">
      <c r="A141" s="171">
        <v>60004</v>
      </c>
      <c r="B141" s="70" t="s">
        <v>321</v>
      </c>
      <c r="C141" s="174">
        <v>32</v>
      </c>
      <c r="D141" s="175">
        <v>35967</v>
      </c>
      <c r="E141" s="175">
        <v>43643</v>
      </c>
      <c r="F141" s="176">
        <v>31.5</v>
      </c>
      <c r="G141" s="175">
        <v>1132964</v>
      </c>
      <c r="H141" s="175">
        <v>241803</v>
      </c>
      <c r="I141" s="175">
        <v>1374767</v>
      </c>
    </row>
    <row r="142" spans="1:9" ht="12.75" customHeight="1" x14ac:dyDescent="0.2">
      <c r="A142" s="171">
        <v>60006</v>
      </c>
      <c r="B142" s="70" t="s">
        <v>322</v>
      </c>
      <c r="C142" s="174">
        <v>24</v>
      </c>
      <c r="D142" s="175">
        <v>34612</v>
      </c>
      <c r="E142" s="175">
        <v>44161</v>
      </c>
      <c r="F142" s="176">
        <v>22.86</v>
      </c>
      <c r="G142" s="175">
        <v>791231</v>
      </c>
      <c r="H142" s="175">
        <v>218296</v>
      </c>
      <c r="I142" s="175">
        <v>1009527</v>
      </c>
    </row>
    <row r="143" spans="1:9" ht="12.75" customHeight="1" x14ac:dyDescent="0.2">
      <c r="A143" s="171">
        <v>61001</v>
      </c>
      <c r="B143" s="70" t="s">
        <v>323</v>
      </c>
      <c r="C143" s="174">
        <v>28</v>
      </c>
      <c r="D143" s="175">
        <v>35744</v>
      </c>
      <c r="E143" s="175">
        <v>44293</v>
      </c>
      <c r="F143" s="176">
        <v>25.82</v>
      </c>
      <c r="G143" s="175">
        <v>922917</v>
      </c>
      <c r="H143" s="175">
        <v>220723</v>
      </c>
      <c r="I143" s="175">
        <v>1143640</v>
      </c>
    </row>
    <row r="144" spans="1:9" ht="12.75" customHeight="1" x14ac:dyDescent="0.2">
      <c r="A144" s="171">
        <v>61002</v>
      </c>
      <c r="B144" s="70" t="s">
        <v>324</v>
      </c>
      <c r="C144" s="174">
        <v>50</v>
      </c>
      <c r="D144" s="175">
        <v>39750</v>
      </c>
      <c r="E144" s="175">
        <v>49708</v>
      </c>
      <c r="F144" s="176">
        <v>46.57</v>
      </c>
      <c r="G144" s="175">
        <v>1851147</v>
      </c>
      <c r="H144" s="175">
        <v>463744</v>
      </c>
      <c r="I144" s="175">
        <v>2314891</v>
      </c>
    </row>
    <row r="145" spans="1:9" ht="12.75" customHeight="1" x14ac:dyDescent="0.2">
      <c r="A145" s="171">
        <v>61007</v>
      </c>
      <c r="B145" s="70" t="s">
        <v>325</v>
      </c>
      <c r="C145" s="174">
        <v>47</v>
      </c>
      <c r="D145" s="175">
        <v>39771</v>
      </c>
      <c r="E145" s="175">
        <v>50714</v>
      </c>
      <c r="F145" s="176">
        <v>46.12</v>
      </c>
      <c r="G145" s="175">
        <v>1834236</v>
      </c>
      <c r="H145" s="175">
        <v>504699</v>
      </c>
      <c r="I145" s="175">
        <v>2338935</v>
      </c>
    </row>
    <row r="146" spans="1:9" ht="12.75" customHeight="1" x14ac:dyDescent="0.2">
      <c r="A146" s="171">
        <v>61008</v>
      </c>
      <c r="B146" s="70" t="s">
        <v>326</v>
      </c>
      <c r="C146" s="174">
        <v>83</v>
      </c>
      <c r="D146" s="175">
        <v>43891</v>
      </c>
      <c r="E146" s="175">
        <v>53922</v>
      </c>
      <c r="F146" s="176">
        <v>80.08</v>
      </c>
      <c r="G146" s="175">
        <v>3514793</v>
      </c>
      <c r="H146" s="175">
        <v>803295</v>
      </c>
      <c r="I146" s="175">
        <v>4318088</v>
      </c>
    </row>
    <row r="147" spans="1:9" ht="12.75" customHeight="1" x14ac:dyDescent="0.2">
      <c r="A147" s="171">
        <v>62005</v>
      </c>
      <c r="B147" s="70" t="s">
        <v>352</v>
      </c>
      <c r="C147" s="174">
        <v>19</v>
      </c>
      <c r="D147" s="175">
        <v>37038</v>
      </c>
      <c r="E147" s="175">
        <v>48279</v>
      </c>
      <c r="F147" s="176">
        <v>18</v>
      </c>
      <c r="G147" s="175">
        <v>666688</v>
      </c>
      <c r="H147" s="175">
        <v>202329</v>
      </c>
      <c r="I147" s="175">
        <v>869017</v>
      </c>
    </row>
    <row r="148" spans="1:9" ht="12.75" customHeight="1" x14ac:dyDescent="0.2">
      <c r="A148" s="171">
        <v>62006</v>
      </c>
      <c r="B148" s="70" t="s">
        <v>327</v>
      </c>
      <c r="C148" s="174">
        <v>46</v>
      </c>
      <c r="D148" s="175">
        <v>37907</v>
      </c>
      <c r="E148" s="175">
        <v>49570</v>
      </c>
      <c r="F148" s="176">
        <v>45.5</v>
      </c>
      <c r="G148" s="175">
        <v>1724770</v>
      </c>
      <c r="H148" s="175">
        <v>530668</v>
      </c>
      <c r="I148" s="175">
        <v>2255438</v>
      </c>
    </row>
    <row r="149" spans="1:9" ht="12.75" customHeight="1" x14ac:dyDescent="0.2">
      <c r="A149" s="171">
        <v>63001</v>
      </c>
      <c r="B149" s="70" t="s">
        <v>328</v>
      </c>
      <c r="C149" s="174">
        <v>27</v>
      </c>
      <c r="D149" s="175">
        <v>33243</v>
      </c>
      <c r="E149" s="175">
        <v>44160</v>
      </c>
      <c r="F149" s="176">
        <v>21.95</v>
      </c>
      <c r="G149" s="175">
        <v>729682</v>
      </c>
      <c r="H149" s="175">
        <v>239625</v>
      </c>
      <c r="I149" s="175">
        <v>969307</v>
      </c>
    </row>
    <row r="150" spans="1:9" ht="12.75" customHeight="1" x14ac:dyDescent="0.2">
      <c r="A150" s="171">
        <v>63003</v>
      </c>
      <c r="B150" s="70" t="s">
        <v>329</v>
      </c>
      <c r="C150" s="174">
        <v>166</v>
      </c>
      <c r="D150" s="175">
        <v>45758</v>
      </c>
      <c r="E150" s="175">
        <v>60178</v>
      </c>
      <c r="F150" s="176">
        <v>164.54</v>
      </c>
      <c r="G150" s="175">
        <v>7529033</v>
      </c>
      <c r="H150" s="175">
        <v>2372724</v>
      </c>
      <c r="I150" s="175">
        <v>9901757</v>
      </c>
    </row>
    <row r="151" spans="1:9" ht="12.75" customHeight="1" x14ac:dyDescent="0.2">
      <c r="A151" s="171">
        <v>64002</v>
      </c>
      <c r="B151" s="70" t="s">
        <v>330</v>
      </c>
      <c r="C151" s="174">
        <v>34</v>
      </c>
      <c r="D151" s="175">
        <v>42904</v>
      </c>
      <c r="E151" s="175">
        <v>58077</v>
      </c>
      <c r="F151" s="176">
        <v>31.94</v>
      </c>
      <c r="G151" s="175">
        <v>1370345</v>
      </c>
      <c r="H151" s="175">
        <v>484625</v>
      </c>
      <c r="I151" s="175">
        <v>1854970</v>
      </c>
    </row>
    <row r="152" spans="1:9" ht="12.75" customHeight="1" x14ac:dyDescent="0.2">
      <c r="A152" s="171">
        <v>65001</v>
      </c>
      <c r="B152" s="70" t="s">
        <v>350</v>
      </c>
      <c r="C152" s="174">
        <v>100</v>
      </c>
      <c r="D152" s="175">
        <v>47963</v>
      </c>
      <c r="E152" s="175">
        <v>61896</v>
      </c>
      <c r="F152" s="176">
        <v>97.25</v>
      </c>
      <c r="G152" s="175">
        <v>4664418</v>
      </c>
      <c r="H152" s="175">
        <v>1354987</v>
      </c>
      <c r="I152" s="175">
        <v>6019405</v>
      </c>
    </row>
    <row r="153" spans="1:9" ht="12.75" customHeight="1" x14ac:dyDescent="0.2">
      <c r="A153" s="171">
        <v>66001</v>
      </c>
      <c r="B153" s="70" t="s">
        <v>331</v>
      </c>
      <c r="C153" s="174">
        <v>170</v>
      </c>
      <c r="D153" s="175">
        <v>38956</v>
      </c>
      <c r="E153" s="175">
        <v>49115</v>
      </c>
      <c r="F153" s="176">
        <v>170</v>
      </c>
      <c r="G153" s="175">
        <v>6622463</v>
      </c>
      <c r="H153" s="175">
        <v>1727108</v>
      </c>
      <c r="I153" s="175">
        <v>8349571</v>
      </c>
    </row>
    <row r="154" spans="1:9" ht="12.75" customHeight="1" x14ac:dyDescent="0.2">
      <c r="A154" s="70"/>
      <c r="B154" s="175"/>
      <c r="C154" s="175"/>
    </row>
    <row r="155" spans="1:9" ht="12.75" customHeight="1" x14ac:dyDescent="0.2">
      <c r="A155" s="190"/>
    </row>
  </sheetData>
  <pageMargins left="0" right="0" top="0" bottom="0" header="0" footer="0"/>
  <pageSetup fitToWidth="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I155"/>
  <sheetViews>
    <sheetView workbookViewId="0">
      <selection activeCell="E23" sqref="E23"/>
    </sheetView>
  </sheetViews>
  <sheetFormatPr defaultColWidth="6.85546875" defaultRowHeight="12.75" customHeight="1" x14ac:dyDescent="0.2"/>
  <cols>
    <col min="1" max="1" width="13.7109375" style="206" customWidth="1"/>
    <col min="2" max="2" width="23.140625" style="206" bestFit="1" customWidth="1"/>
    <col min="3" max="3" width="12.28515625" style="206" bestFit="1" customWidth="1"/>
    <col min="4" max="4" width="13.5703125" style="206" bestFit="1" customWidth="1"/>
    <col min="5" max="5" width="20.28515625" style="206" bestFit="1" customWidth="1"/>
    <col min="6" max="6" width="9" style="206" bestFit="1" customWidth="1"/>
    <col min="7" max="7" width="11.140625" style="206" bestFit="1" customWidth="1"/>
    <col min="8" max="8" width="12.28515625" style="206" bestFit="1" customWidth="1"/>
    <col min="9" max="9" width="17.7109375" style="206" bestFit="1" customWidth="1"/>
    <col min="10" max="16384" width="6.85546875" style="206"/>
  </cols>
  <sheetData>
    <row r="1" spans="1:9" ht="12.75" customHeight="1" x14ac:dyDescent="0.2">
      <c r="A1" s="205" t="s">
        <v>334</v>
      </c>
      <c r="B1" s="205" t="s">
        <v>335</v>
      </c>
      <c r="C1" s="210">
        <v>42723</v>
      </c>
    </row>
    <row r="2" spans="1:9" ht="12.75" customHeight="1" x14ac:dyDescent="0.2">
      <c r="A2" s="205"/>
      <c r="B2" s="205"/>
    </row>
    <row r="3" spans="1:9" ht="12.75" customHeight="1" x14ac:dyDescent="0.2">
      <c r="A3" s="205" t="s">
        <v>336</v>
      </c>
      <c r="B3" s="205" t="s">
        <v>337</v>
      </c>
      <c r="C3" s="205" t="s">
        <v>338</v>
      </c>
      <c r="D3" s="205" t="s">
        <v>383</v>
      </c>
      <c r="E3" s="205" t="s">
        <v>340</v>
      </c>
      <c r="F3" s="205" t="s">
        <v>341</v>
      </c>
      <c r="G3" s="205" t="s">
        <v>342</v>
      </c>
      <c r="H3" s="205" t="s">
        <v>343</v>
      </c>
      <c r="I3" s="205" t="s">
        <v>344</v>
      </c>
    </row>
    <row r="4" spans="1:9" ht="12.75" customHeight="1" x14ac:dyDescent="0.2">
      <c r="A4" s="211">
        <v>6001</v>
      </c>
      <c r="B4" s="205" t="s">
        <v>205</v>
      </c>
      <c r="C4" s="207">
        <v>287</v>
      </c>
      <c r="D4" s="208">
        <v>43438</v>
      </c>
      <c r="E4" s="208">
        <v>56535</v>
      </c>
      <c r="F4" s="209">
        <v>282.52999999999997</v>
      </c>
      <c r="G4" s="208">
        <v>12272666</v>
      </c>
      <c r="H4" s="208">
        <v>3700144</v>
      </c>
      <c r="I4" s="208">
        <v>15972810</v>
      </c>
    </row>
    <row r="5" spans="1:9" ht="12.75" customHeight="1" x14ac:dyDescent="0.2">
      <c r="A5" s="211">
        <v>58003</v>
      </c>
      <c r="B5" s="205" t="s">
        <v>316</v>
      </c>
      <c r="C5" s="207">
        <v>28</v>
      </c>
      <c r="D5" s="208">
        <v>38548</v>
      </c>
      <c r="E5" s="208">
        <v>49774</v>
      </c>
      <c r="F5" s="209">
        <v>26.91</v>
      </c>
      <c r="G5" s="208">
        <v>1037320</v>
      </c>
      <c r="H5" s="208">
        <v>302097</v>
      </c>
      <c r="I5" s="208">
        <v>1339417</v>
      </c>
    </row>
    <row r="6" spans="1:9" ht="12.75" customHeight="1" x14ac:dyDescent="0.2">
      <c r="A6" s="211">
        <v>61001</v>
      </c>
      <c r="B6" s="205" t="s">
        <v>323</v>
      </c>
      <c r="C6" s="207">
        <v>28</v>
      </c>
      <c r="D6" s="208">
        <v>35744</v>
      </c>
      <c r="E6" s="208">
        <v>44293</v>
      </c>
      <c r="F6" s="209">
        <v>25.82</v>
      </c>
      <c r="G6" s="208">
        <v>922917</v>
      </c>
      <c r="H6" s="208">
        <v>220723</v>
      </c>
      <c r="I6" s="208">
        <v>1143640</v>
      </c>
    </row>
    <row r="7" spans="1:9" ht="12.75" customHeight="1" x14ac:dyDescent="0.2">
      <c r="A7" s="211">
        <v>11001</v>
      </c>
      <c r="B7" s="205" t="s">
        <v>214</v>
      </c>
      <c r="C7" s="207">
        <v>36</v>
      </c>
      <c r="D7" s="208">
        <v>40818</v>
      </c>
      <c r="E7" s="208">
        <v>54322</v>
      </c>
      <c r="F7" s="209">
        <v>33.880000000000003</v>
      </c>
      <c r="G7" s="208">
        <v>1382915</v>
      </c>
      <c r="H7" s="208">
        <v>457518</v>
      </c>
      <c r="I7" s="208">
        <v>1840433</v>
      </c>
    </row>
    <row r="8" spans="1:9" ht="12.75" customHeight="1" x14ac:dyDescent="0.2">
      <c r="A8" s="211">
        <v>38001</v>
      </c>
      <c r="B8" s="205" t="s">
        <v>267</v>
      </c>
      <c r="C8" s="207">
        <v>24</v>
      </c>
      <c r="D8" s="208">
        <v>39618</v>
      </c>
      <c r="E8" s="208">
        <v>52182</v>
      </c>
      <c r="F8" s="209">
        <v>21.25</v>
      </c>
      <c r="G8" s="208">
        <v>841878</v>
      </c>
      <c r="H8" s="208">
        <v>266992</v>
      </c>
      <c r="I8" s="208">
        <v>1108870</v>
      </c>
    </row>
    <row r="9" spans="1:9" ht="12.75" customHeight="1" x14ac:dyDescent="0.2">
      <c r="A9" s="211">
        <v>21001</v>
      </c>
      <c r="B9" s="205" t="s">
        <v>236</v>
      </c>
      <c r="C9" s="207">
        <v>21</v>
      </c>
      <c r="D9" s="208">
        <v>36224</v>
      </c>
      <c r="E9" s="208">
        <v>47844</v>
      </c>
      <c r="F9" s="209">
        <v>18.27</v>
      </c>
      <c r="G9" s="208">
        <v>661812</v>
      </c>
      <c r="H9" s="208">
        <v>212302</v>
      </c>
      <c r="I9" s="208">
        <v>874114</v>
      </c>
    </row>
    <row r="10" spans="1:9" ht="12.75" customHeight="1" x14ac:dyDescent="0.2">
      <c r="A10" s="211">
        <v>4001</v>
      </c>
      <c r="B10" s="205" t="s">
        <v>199</v>
      </c>
      <c r="C10" s="207">
        <v>23</v>
      </c>
      <c r="D10" s="208">
        <v>38213</v>
      </c>
      <c r="E10" s="208">
        <v>50963</v>
      </c>
      <c r="F10" s="209">
        <v>21.35</v>
      </c>
      <c r="G10" s="208">
        <v>815839</v>
      </c>
      <c r="H10" s="208">
        <v>272211</v>
      </c>
      <c r="I10" s="208">
        <v>1088050</v>
      </c>
    </row>
    <row r="11" spans="1:9" ht="12.75" customHeight="1" x14ac:dyDescent="0.2">
      <c r="A11" s="211">
        <v>49001</v>
      </c>
      <c r="B11" s="205" t="s">
        <v>290</v>
      </c>
      <c r="C11" s="207">
        <v>35</v>
      </c>
      <c r="D11" s="208">
        <v>38489</v>
      </c>
      <c r="E11" s="208">
        <v>50098</v>
      </c>
      <c r="F11" s="209">
        <v>34.479999999999997</v>
      </c>
      <c r="G11" s="208">
        <v>1327103</v>
      </c>
      <c r="H11" s="208">
        <v>400271</v>
      </c>
      <c r="I11" s="208">
        <v>1727374</v>
      </c>
    </row>
    <row r="12" spans="1:9" ht="12.75" customHeight="1" x14ac:dyDescent="0.2">
      <c r="A12" s="211">
        <v>9001</v>
      </c>
      <c r="B12" s="205" t="s">
        <v>211</v>
      </c>
      <c r="C12" s="207">
        <v>95</v>
      </c>
      <c r="D12" s="208">
        <v>38687</v>
      </c>
      <c r="E12" s="208">
        <v>51683</v>
      </c>
      <c r="F12" s="209">
        <v>92.27</v>
      </c>
      <c r="G12" s="208">
        <v>3569612</v>
      </c>
      <c r="H12" s="208">
        <v>1199222</v>
      </c>
      <c r="I12" s="208">
        <v>4768834</v>
      </c>
    </row>
    <row r="13" spans="1:9" ht="12.75" customHeight="1" x14ac:dyDescent="0.2">
      <c r="A13" s="211">
        <v>3001</v>
      </c>
      <c r="B13" s="205" t="s">
        <v>198</v>
      </c>
      <c r="C13" s="207">
        <v>45</v>
      </c>
      <c r="D13" s="208">
        <v>39689</v>
      </c>
      <c r="E13" s="208">
        <v>52436</v>
      </c>
      <c r="F13" s="209">
        <v>43.75</v>
      </c>
      <c r="G13" s="208">
        <v>1736373</v>
      </c>
      <c r="H13" s="208">
        <v>557684</v>
      </c>
      <c r="I13" s="208">
        <v>2294057</v>
      </c>
    </row>
    <row r="14" spans="1:9" ht="12.75" customHeight="1" x14ac:dyDescent="0.2">
      <c r="A14" s="211">
        <v>61002</v>
      </c>
      <c r="B14" s="205" t="s">
        <v>324</v>
      </c>
      <c r="C14" s="207">
        <v>50</v>
      </c>
      <c r="D14" s="208">
        <v>39750</v>
      </c>
      <c r="E14" s="208">
        <v>49708</v>
      </c>
      <c r="F14" s="209">
        <v>46.57</v>
      </c>
      <c r="G14" s="208">
        <v>1851147</v>
      </c>
      <c r="H14" s="208">
        <v>463744</v>
      </c>
      <c r="I14" s="208">
        <v>2314891</v>
      </c>
    </row>
    <row r="15" spans="1:9" ht="12.75" customHeight="1" x14ac:dyDescent="0.2">
      <c r="A15" s="211">
        <v>25001</v>
      </c>
      <c r="B15" s="205" t="s">
        <v>245</v>
      </c>
      <c r="C15" s="207">
        <v>12</v>
      </c>
      <c r="D15" s="208">
        <v>36657</v>
      </c>
      <c r="E15" s="208">
        <v>43879</v>
      </c>
      <c r="F15" s="209">
        <v>11.47</v>
      </c>
      <c r="G15" s="208">
        <v>420452</v>
      </c>
      <c r="H15" s="208">
        <v>82844</v>
      </c>
      <c r="I15" s="208">
        <v>503296</v>
      </c>
    </row>
    <row r="16" spans="1:9" ht="12.75" customHeight="1" x14ac:dyDescent="0.2">
      <c r="A16" s="211">
        <v>52001</v>
      </c>
      <c r="B16" s="205" t="s">
        <v>302</v>
      </c>
      <c r="C16" s="207">
        <v>18</v>
      </c>
      <c r="D16" s="208">
        <v>40874</v>
      </c>
      <c r="E16" s="208">
        <v>47287</v>
      </c>
      <c r="F16" s="209">
        <v>17.5</v>
      </c>
      <c r="G16" s="208">
        <v>715303</v>
      </c>
      <c r="H16" s="208">
        <v>112211</v>
      </c>
      <c r="I16" s="208">
        <v>827514</v>
      </c>
    </row>
    <row r="17" spans="1:9" ht="12.75" customHeight="1" x14ac:dyDescent="0.2">
      <c r="A17" s="211">
        <v>4002</v>
      </c>
      <c r="B17" s="205" t="s">
        <v>200</v>
      </c>
      <c r="C17" s="207">
        <v>46</v>
      </c>
      <c r="D17" s="208">
        <v>35877</v>
      </c>
      <c r="E17" s="208">
        <v>46061</v>
      </c>
      <c r="F17" s="209">
        <v>44.57</v>
      </c>
      <c r="G17" s="208">
        <v>1599040</v>
      </c>
      <c r="H17" s="208">
        <v>453904</v>
      </c>
      <c r="I17" s="208">
        <v>2052944</v>
      </c>
    </row>
    <row r="18" spans="1:9" ht="12.75" customHeight="1" x14ac:dyDescent="0.2">
      <c r="A18" s="211">
        <v>22001</v>
      </c>
      <c r="B18" s="205" t="s">
        <v>238</v>
      </c>
      <c r="C18" s="207">
        <v>17</v>
      </c>
      <c r="D18" s="208">
        <v>34492</v>
      </c>
      <c r="E18" s="208">
        <v>45166</v>
      </c>
      <c r="F18" s="209">
        <v>16.55</v>
      </c>
      <c r="G18" s="208">
        <v>570842</v>
      </c>
      <c r="H18" s="208">
        <v>176654</v>
      </c>
      <c r="I18" s="208">
        <v>747496</v>
      </c>
    </row>
    <row r="19" spans="1:9" ht="12.75" customHeight="1" x14ac:dyDescent="0.2">
      <c r="A19" s="211">
        <v>49002</v>
      </c>
      <c r="B19" s="205" t="s">
        <v>291</v>
      </c>
      <c r="C19" s="207">
        <v>226</v>
      </c>
      <c r="D19" s="208">
        <v>42987</v>
      </c>
      <c r="E19" s="208">
        <v>57947</v>
      </c>
      <c r="F19" s="209">
        <v>222.77</v>
      </c>
      <c r="G19" s="208">
        <v>9576299</v>
      </c>
      <c r="H19" s="208">
        <v>3332630</v>
      </c>
      <c r="I19" s="208">
        <v>12908929</v>
      </c>
    </row>
    <row r="20" spans="1:9" ht="12.75" customHeight="1" x14ac:dyDescent="0.2">
      <c r="A20" s="211">
        <v>30003</v>
      </c>
      <c r="B20" s="205" t="s">
        <v>345</v>
      </c>
      <c r="C20" s="207">
        <v>37</v>
      </c>
      <c r="D20" s="208">
        <v>36264</v>
      </c>
      <c r="E20" s="208">
        <v>46356</v>
      </c>
      <c r="F20" s="209">
        <v>32.78</v>
      </c>
      <c r="G20" s="208">
        <v>1188721</v>
      </c>
      <c r="H20" s="208">
        <v>330839</v>
      </c>
      <c r="I20" s="208">
        <v>1519560</v>
      </c>
    </row>
    <row r="21" spans="1:9" ht="12.75" customHeight="1" x14ac:dyDescent="0.2">
      <c r="A21" s="211">
        <v>45004</v>
      </c>
      <c r="B21" s="205" t="s">
        <v>346</v>
      </c>
      <c r="C21" s="207">
        <v>38</v>
      </c>
      <c r="D21" s="208">
        <v>42055</v>
      </c>
      <c r="E21" s="208">
        <v>51292</v>
      </c>
      <c r="F21" s="209">
        <v>36.700000000000003</v>
      </c>
      <c r="G21" s="208">
        <v>1543403</v>
      </c>
      <c r="H21" s="208">
        <v>339022</v>
      </c>
      <c r="I21" s="208">
        <v>1882425</v>
      </c>
    </row>
    <row r="22" spans="1:9" ht="12.75" customHeight="1" x14ac:dyDescent="0.2">
      <c r="A22" s="211">
        <v>5001</v>
      </c>
      <c r="B22" s="205" t="s">
        <v>202</v>
      </c>
      <c r="C22" s="207">
        <v>224</v>
      </c>
      <c r="D22" s="208">
        <v>41560</v>
      </c>
      <c r="E22" s="208">
        <v>56722</v>
      </c>
      <c r="F22" s="209">
        <v>221.67</v>
      </c>
      <c r="G22" s="208">
        <v>9212502</v>
      </c>
      <c r="H22" s="208">
        <v>3360961</v>
      </c>
      <c r="I22" s="208">
        <v>12573463</v>
      </c>
    </row>
    <row r="23" spans="1:9" ht="12.75" customHeight="1" x14ac:dyDescent="0.2">
      <c r="A23" s="211">
        <v>26002</v>
      </c>
      <c r="B23" s="205" t="s">
        <v>248</v>
      </c>
      <c r="C23" s="207">
        <v>21</v>
      </c>
      <c r="D23" s="208">
        <v>40278</v>
      </c>
      <c r="E23" s="208">
        <v>53200</v>
      </c>
      <c r="F23" s="209">
        <v>17.93</v>
      </c>
      <c r="G23" s="208">
        <v>722176</v>
      </c>
      <c r="H23" s="208">
        <v>231696</v>
      </c>
      <c r="I23" s="208">
        <v>953872</v>
      </c>
    </row>
    <row r="24" spans="1:9" ht="12.75" customHeight="1" x14ac:dyDescent="0.2">
      <c r="A24" s="211">
        <v>43001</v>
      </c>
      <c r="B24" s="205" t="s">
        <v>280</v>
      </c>
      <c r="C24" s="207">
        <v>24</v>
      </c>
      <c r="D24" s="208">
        <v>38979</v>
      </c>
      <c r="E24" s="208">
        <v>49375</v>
      </c>
      <c r="F24" s="209">
        <v>21.51</v>
      </c>
      <c r="G24" s="208">
        <v>838433</v>
      </c>
      <c r="H24" s="208">
        <v>223627</v>
      </c>
      <c r="I24" s="208">
        <v>1062060</v>
      </c>
    </row>
    <row r="25" spans="1:9" ht="12.75" customHeight="1" x14ac:dyDescent="0.2">
      <c r="A25" s="211">
        <v>41001</v>
      </c>
      <c r="B25" s="205" t="s">
        <v>275</v>
      </c>
      <c r="C25" s="207">
        <v>63</v>
      </c>
      <c r="D25" s="208">
        <v>38985</v>
      </c>
      <c r="E25" s="208">
        <v>48085</v>
      </c>
      <c r="F25" s="209">
        <v>61.64</v>
      </c>
      <c r="G25" s="208">
        <v>2403037</v>
      </c>
      <c r="H25" s="208">
        <v>560907</v>
      </c>
      <c r="I25" s="208">
        <v>2963944</v>
      </c>
    </row>
    <row r="26" spans="1:9" ht="12.75" customHeight="1" x14ac:dyDescent="0.2">
      <c r="A26" s="211">
        <v>28001</v>
      </c>
      <c r="B26" s="205" t="s">
        <v>252</v>
      </c>
      <c r="C26" s="207">
        <v>19</v>
      </c>
      <c r="D26" s="208">
        <v>38601</v>
      </c>
      <c r="E26" s="208">
        <v>49441</v>
      </c>
      <c r="F26" s="209">
        <v>17.25</v>
      </c>
      <c r="G26" s="208">
        <v>665870</v>
      </c>
      <c r="H26" s="208">
        <v>186994</v>
      </c>
      <c r="I26" s="208">
        <v>852864</v>
      </c>
    </row>
    <row r="27" spans="1:9" ht="12.75" customHeight="1" x14ac:dyDescent="0.2">
      <c r="A27" s="211">
        <v>60001</v>
      </c>
      <c r="B27" s="205" t="s">
        <v>319</v>
      </c>
      <c r="C27" s="207">
        <v>22</v>
      </c>
      <c r="D27" s="208">
        <v>36262</v>
      </c>
      <c r="E27" s="208">
        <v>53750</v>
      </c>
      <c r="F27" s="209">
        <v>18.489999999999998</v>
      </c>
      <c r="G27" s="208">
        <v>670482</v>
      </c>
      <c r="H27" s="208">
        <v>323361</v>
      </c>
      <c r="I27" s="208">
        <v>993843</v>
      </c>
    </row>
    <row r="28" spans="1:9" ht="12.75" customHeight="1" x14ac:dyDescent="0.2">
      <c r="A28" s="211">
        <v>7001</v>
      </c>
      <c r="B28" s="205" t="s">
        <v>209</v>
      </c>
      <c r="C28" s="207">
        <v>77</v>
      </c>
      <c r="D28" s="208">
        <v>39505</v>
      </c>
      <c r="E28" s="208">
        <v>45635</v>
      </c>
      <c r="F28" s="209">
        <v>76.400000000000006</v>
      </c>
      <c r="G28" s="208">
        <v>3018163</v>
      </c>
      <c r="H28" s="208">
        <v>468355</v>
      </c>
      <c r="I28" s="208">
        <v>3486518</v>
      </c>
    </row>
    <row r="29" spans="1:9" ht="12.75" customHeight="1" x14ac:dyDescent="0.2">
      <c r="A29" s="211">
        <v>39001</v>
      </c>
      <c r="B29" s="205" t="s">
        <v>347</v>
      </c>
      <c r="C29" s="207">
        <v>40</v>
      </c>
      <c r="D29" s="208">
        <v>40211</v>
      </c>
      <c r="E29" s="208">
        <v>55765</v>
      </c>
      <c r="F29" s="209">
        <v>38.47</v>
      </c>
      <c r="G29" s="208">
        <v>1546902</v>
      </c>
      <c r="H29" s="208">
        <v>598393</v>
      </c>
      <c r="I29" s="208">
        <v>2145295</v>
      </c>
    </row>
    <row r="30" spans="1:9" ht="12.75" customHeight="1" x14ac:dyDescent="0.2">
      <c r="A30" s="211">
        <v>12002</v>
      </c>
      <c r="B30" s="205" t="s">
        <v>216</v>
      </c>
      <c r="C30" s="207">
        <v>34</v>
      </c>
      <c r="D30" s="208">
        <v>39773</v>
      </c>
      <c r="E30" s="208">
        <v>47894</v>
      </c>
      <c r="F30" s="209">
        <v>33</v>
      </c>
      <c r="G30" s="208">
        <v>1312508</v>
      </c>
      <c r="H30" s="208">
        <v>268005</v>
      </c>
      <c r="I30" s="208">
        <v>1580513</v>
      </c>
    </row>
    <row r="31" spans="1:9" ht="12.75" customHeight="1" x14ac:dyDescent="0.2">
      <c r="A31" s="211">
        <v>50005</v>
      </c>
      <c r="B31" s="205" t="s">
        <v>297</v>
      </c>
      <c r="C31" s="207">
        <v>21</v>
      </c>
      <c r="D31" s="208">
        <v>34192</v>
      </c>
      <c r="E31" s="208">
        <v>43001</v>
      </c>
      <c r="F31" s="209">
        <v>19.75</v>
      </c>
      <c r="G31" s="208">
        <v>675293</v>
      </c>
      <c r="H31" s="208">
        <v>173981</v>
      </c>
      <c r="I31" s="208">
        <v>849274</v>
      </c>
    </row>
    <row r="32" spans="1:9" ht="12.75" customHeight="1" x14ac:dyDescent="0.2">
      <c r="A32" s="211">
        <v>59003</v>
      </c>
      <c r="B32" s="205" t="s">
        <v>318</v>
      </c>
      <c r="C32" s="207">
        <v>25</v>
      </c>
      <c r="D32" s="208">
        <v>34813</v>
      </c>
      <c r="E32" s="208">
        <v>44734</v>
      </c>
      <c r="F32" s="209">
        <v>23.86</v>
      </c>
      <c r="G32" s="208">
        <v>830647</v>
      </c>
      <c r="H32" s="208">
        <v>236718</v>
      </c>
      <c r="I32" s="208">
        <v>1067365</v>
      </c>
    </row>
    <row r="33" spans="1:9" ht="12.75" customHeight="1" x14ac:dyDescent="0.2">
      <c r="A33" s="211">
        <v>21003</v>
      </c>
      <c r="B33" s="205" t="s">
        <v>237</v>
      </c>
      <c r="C33" s="207">
        <v>26</v>
      </c>
      <c r="D33" s="208">
        <v>39159</v>
      </c>
      <c r="E33" s="208">
        <v>48559</v>
      </c>
      <c r="F33" s="209">
        <v>20.88</v>
      </c>
      <c r="G33" s="208">
        <v>817646</v>
      </c>
      <c r="H33" s="208">
        <v>196272</v>
      </c>
      <c r="I33" s="208">
        <v>1013918</v>
      </c>
    </row>
    <row r="34" spans="1:9" ht="12.75" customHeight="1" x14ac:dyDescent="0.2">
      <c r="A34" s="211">
        <v>16001</v>
      </c>
      <c r="B34" s="205" t="s">
        <v>226</v>
      </c>
      <c r="C34" s="207">
        <v>69</v>
      </c>
      <c r="D34" s="208">
        <v>41335</v>
      </c>
      <c r="E34" s="208">
        <v>51972</v>
      </c>
      <c r="F34" s="209">
        <v>66.2</v>
      </c>
      <c r="G34" s="208">
        <v>2736395</v>
      </c>
      <c r="H34" s="208">
        <v>704167</v>
      </c>
      <c r="I34" s="208">
        <v>3440562</v>
      </c>
    </row>
    <row r="35" spans="1:9" ht="12.75" customHeight="1" x14ac:dyDescent="0.2">
      <c r="A35" s="211">
        <v>61008</v>
      </c>
      <c r="B35" s="205" t="s">
        <v>326</v>
      </c>
      <c r="C35" s="207">
        <v>83</v>
      </c>
      <c r="D35" s="208">
        <v>43891</v>
      </c>
      <c r="E35" s="208">
        <v>53922</v>
      </c>
      <c r="F35" s="209">
        <v>80.08</v>
      </c>
      <c r="G35" s="208">
        <v>3514793</v>
      </c>
      <c r="H35" s="208">
        <v>803295</v>
      </c>
      <c r="I35" s="208">
        <v>4318088</v>
      </c>
    </row>
    <row r="36" spans="1:9" ht="12.75" customHeight="1" x14ac:dyDescent="0.2">
      <c r="A36" s="211">
        <v>38002</v>
      </c>
      <c r="B36" s="205" t="s">
        <v>268</v>
      </c>
      <c r="C36" s="207">
        <v>27</v>
      </c>
      <c r="D36" s="208">
        <v>38144</v>
      </c>
      <c r="E36" s="208">
        <v>50462</v>
      </c>
      <c r="F36" s="209">
        <v>25.42</v>
      </c>
      <c r="G36" s="208">
        <v>969626</v>
      </c>
      <c r="H36" s="208">
        <v>313113</v>
      </c>
      <c r="I36" s="208">
        <v>1282739</v>
      </c>
    </row>
    <row r="37" spans="1:9" ht="12.75" customHeight="1" x14ac:dyDescent="0.2">
      <c r="A37" s="211">
        <v>49003</v>
      </c>
      <c r="B37" s="205" t="s">
        <v>292</v>
      </c>
      <c r="C37" s="207">
        <v>67</v>
      </c>
      <c r="D37" s="208">
        <v>38659</v>
      </c>
      <c r="E37" s="208">
        <v>49291</v>
      </c>
      <c r="F37" s="209">
        <v>64.209999999999994</v>
      </c>
      <c r="G37" s="208">
        <v>2482279</v>
      </c>
      <c r="H37" s="208">
        <v>682725</v>
      </c>
      <c r="I37" s="208">
        <v>3165004</v>
      </c>
    </row>
    <row r="38" spans="1:9" ht="12.75" customHeight="1" x14ac:dyDescent="0.2">
      <c r="A38" s="211">
        <v>5006</v>
      </c>
      <c r="B38" s="205" t="s">
        <v>348</v>
      </c>
      <c r="C38" s="207">
        <v>34</v>
      </c>
      <c r="D38" s="208">
        <v>38223</v>
      </c>
      <c r="E38" s="208">
        <v>50613</v>
      </c>
      <c r="F38" s="209">
        <v>29.86</v>
      </c>
      <c r="G38" s="208">
        <v>1141353</v>
      </c>
      <c r="H38" s="208">
        <v>369937</v>
      </c>
      <c r="I38" s="208">
        <v>1511290</v>
      </c>
    </row>
    <row r="39" spans="1:9" ht="12.75" customHeight="1" x14ac:dyDescent="0.2">
      <c r="A39" s="211">
        <v>19004</v>
      </c>
      <c r="B39" s="205" t="s">
        <v>233</v>
      </c>
      <c r="C39" s="207">
        <v>38</v>
      </c>
      <c r="D39" s="208">
        <v>38514</v>
      </c>
      <c r="E39" s="208">
        <v>50040</v>
      </c>
      <c r="F39" s="209">
        <v>36.29</v>
      </c>
      <c r="G39" s="208">
        <v>1397671</v>
      </c>
      <c r="H39" s="208">
        <v>418270</v>
      </c>
      <c r="I39" s="208">
        <v>1815941</v>
      </c>
    </row>
    <row r="40" spans="1:9" ht="12.75" customHeight="1" x14ac:dyDescent="0.2">
      <c r="A40" s="211">
        <v>56002</v>
      </c>
      <c r="B40" s="205" t="s">
        <v>387</v>
      </c>
      <c r="C40" s="207">
        <v>22</v>
      </c>
      <c r="D40" s="208">
        <v>38346</v>
      </c>
      <c r="E40" s="208">
        <v>48607</v>
      </c>
      <c r="F40" s="209">
        <v>21.29</v>
      </c>
      <c r="G40" s="208">
        <v>816385</v>
      </c>
      <c r="H40" s="208">
        <v>218451</v>
      </c>
      <c r="I40" s="208">
        <v>1034836</v>
      </c>
    </row>
    <row r="41" spans="1:9" ht="12.75" customHeight="1" x14ac:dyDescent="0.2">
      <c r="A41" s="211">
        <v>51001</v>
      </c>
      <c r="B41" s="205" t="s">
        <v>298</v>
      </c>
      <c r="C41" s="207">
        <v>188</v>
      </c>
      <c r="D41" s="208">
        <v>49535</v>
      </c>
      <c r="E41" s="208">
        <v>61102</v>
      </c>
      <c r="F41" s="209">
        <v>187.2</v>
      </c>
      <c r="G41" s="208">
        <v>9273030</v>
      </c>
      <c r="H41" s="208">
        <v>2165220</v>
      </c>
      <c r="I41" s="208">
        <v>11438250</v>
      </c>
    </row>
    <row r="42" spans="1:9" ht="12.75" customHeight="1" x14ac:dyDescent="0.2">
      <c r="A42" s="211">
        <v>64002</v>
      </c>
      <c r="B42" s="205" t="s">
        <v>330</v>
      </c>
      <c r="C42" s="207">
        <v>34</v>
      </c>
      <c r="D42" s="208">
        <v>42904</v>
      </c>
      <c r="E42" s="208">
        <v>58077</v>
      </c>
      <c r="F42" s="209">
        <v>31.94</v>
      </c>
      <c r="G42" s="208">
        <v>1370345</v>
      </c>
      <c r="H42" s="208">
        <v>484625</v>
      </c>
      <c r="I42" s="208">
        <v>1854970</v>
      </c>
    </row>
    <row r="43" spans="1:9" ht="12.75" customHeight="1" x14ac:dyDescent="0.2">
      <c r="A43" s="211">
        <v>20001</v>
      </c>
      <c r="B43" s="205" t="s">
        <v>234</v>
      </c>
      <c r="C43" s="207">
        <v>45</v>
      </c>
      <c r="D43" s="208">
        <v>45205</v>
      </c>
      <c r="E43" s="208">
        <v>59523</v>
      </c>
      <c r="F43" s="209">
        <v>45</v>
      </c>
      <c r="G43" s="208">
        <v>2034245</v>
      </c>
      <c r="H43" s="208">
        <v>644278</v>
      </c>
      <c r="I43" s="208">
        <v>2678523</v>
      </c>
    </row>
    <row r="44" spans="1:9" ht="12.75" customHeight="1" x14ac:dyDescent="0.2">
      <c r="A44" s="211">
        <v>23001</v>
      </c>
      <c r="B44" s="205" t="s">
        <v>241</v>
      </c>
      <c r="C44" s="207">
        <v>20</v>
      </c>
      <c r="D44" s="208">
        <v>38463</v>
      </c>
      <c r="E44" s="208">
        <v>47245</v>
      </c>
      <c r="F44" s="209">
        <v>18.850000000000001</v>
      </c>
      <c r="G44" s="208">
        <v>725026</v>
      </c>
      <c r="H44" s="208">
        <v>165534</v>
      </c>
      <c r="I44" s="208">
        <v>890560</v>
      </c>
    </row>
    <row r="45" spans="1:9" ht="12.75" customHeight="1" x14ac:dyDescent="0.2">
      <c r="A45" s="211">
        <v>22005</v>
      </c>
      <c r="B45" s="205" t="s">
        <v>239</v>
      </c>
      <c r="C45" s="207">
        <v>15</v>
      </c>
      <c r="D45" s="208">
        <v>36444</v>
      </c>
      <c r="E45" s="208">
        <v>49742</v>
      </c>
      <c r="F45" s="209">
        <v>14.5</v>
      </c>
      <c r="G45" s="208">
        <v>528437</v>
      </c>
      <c r="H45" s="208">
        <v>192826</v>
      </c>
      <c r="I45" s="208">
        <v>721263</v>
      </c>
    </row>
    <row r="46" spans="1:9" ht="12.75" customHeight="1" x14ac:dyDescent="0.2">
      <c r="A46" s="211">
        <v>16002</v>
      </c>
      <c r="B46" s="205" t="s">
        <v>227</v>
      </c>
      <c r="C46" s="207">
        <v>3</v>
      </c>
      <c r="D46" s="208">
        <v>32762</v>
      </c>
      <c r="E46" s="208">
        <v>38859</v>
      </c>
      <c r="F46" s="209">
        <v>2.1</v>
      </c>
      <c r="G46" s="208">
        <v>68800</v>
      </c>
      <c r="H46" s="208">
        <v>12804</v>
      </c>
      <c r="I46" s="208">
        <v>81604</v>
      </c>
    </row>
    <row r="47" spans="1:9" ht="12.75" customHeight="1" x14ac:dyDescent="0.2">
      <c r="A47" s="211">
        <v>61007</v>
      </c>
      <c r="B47" s="205" t="s">
        <v>325</v>
      </c>
      <c r="C47" s="207">
        <v>47</v>
      </c>
      <c r="D47" s="208">
        <v>39771</v>
      </c>
      <c r="E47" s="208">
        <v>50714</v>
      </c>
      <c r="F47" s="209">
        <v>46.12</v>
      </c>
      <c r="G47" s="208">
        <v>1834236</v>
      </c>
      <c r="H47" s="208">
        <v>504699</v>
      </c>
      <c r="I47" s="208">
        <v>2338935</v>
      </c>
    </row>
    <row r="48" spans="1:9" ht="12.75" customHeight="1" x14ac:dyDescent="0.2">
      <c r="A48" s="211">
        <v>5003</v>
      </c>
      <c r="B48" s="205" t="s">
        <v>203</v>
      </c>
      <c r="C48" s="207">
        <v>30</v>
      </c>
      <c r="D48" s="208">
        <v>36620</v>
      </c>
      <c r="E48" s="208">
        <v>51043</v>
      </c>
      <c r="F48" s="209">
        <v>27.75</v>
      </c>
      <c r="G48" s="208">
        <v>1016216</v>
      </c>
      <c r="H48" s="208">
        <v>400230</v>
      </c>
      <c r="I48" s="208">
        <v>1416446</v>
      </c>
    </row>
    <row r="49" spans="1:9" ht="12.75" customHeight="1" x14ac:dyDescent="0.2">
      <c r="A49" s="211">
        <v>28002</v>
      </c>
      <c r="B49" s="205" t="s">
        <v>253</v>
      </c>
      <c r="C49" s="207">
        <v>23</v>
      </c>
      <c r="D49" s="208">
        <v>39177</v>
      </c>
      <c r="E49" s="208">
        <v>51892</v>
      </c>
      <c r="F49" s="209">
        <v>21.38</v>
      </c>
      <c r="G49" s="208">
        <v>837595</v>
      </c>
      <c r="H49" s="208">
        <v>271851</v>
      </c>
      <c r="I49" s="208">
        <v>1109446</v>
      </c>
    </row>
    <row r="50" spans="1:9" ht="12.75" customHeight="1" x14ac:dyDescent="0.2">
      <c r="A50" s="211">
        <v>17001</v>
      </c>
      <c r="B50" s="205" t="s">
        <v>228</v>
      </c>
      <c r="C50" s="207">
        <v>22</v>
      </c>
      <c r="D50" s="208">
        <v>35904</v>
      </c>
      <c r="E50" s="208">
        <v>46299</v>
      </c>
      <c r="F50" s="209">
        <v>19.32</v>
      </c>
      <c r="G50" s="208">
        <v>693667</v>
      </c>
      <c r="H50" s="208">
        <v>200831</v>
      </c>
      <c r="I50" s="208">
        <v>894498</v>
      </c>
    </row>
    <row r="51" spans="1:9" ht="12.75" customHeight="1" x14ac:dyDescent="0.2">
      <c r="A51" s="211">
        <v>44001</v>
      </c>
      <c r="B51" s="205" t="s">
        <v>283</v>
      </c>
      <c r="C51" s="207">
        <v>21</v>
      </c>
      <c r="D51" s="208">
        <v>36080</v>
      </c>
      <c r="E51" s="208">
        <v>49938</v>
      </c>
      <c r="F51" s="209">
        <v>18.72</v>
      </c>
      <c r="G51" s="208">
        <v>675420</v>
      </c>
      <c r="H51" s="208">
        <v>259421</v>
      </c>
      <c r="I51" s="208">
        <v>934841</v>
      </c>
    </row>
    <row r="52" spans="1:9" ht="12.75" customHeight="1" x14ac:dyDescent="0.2">
      <c r="A52" s="211">
        <v>46002</v>
      </c>
      <c r="B52" s="205" t="s">
        <v>287</v>
      </c>
      <c r="C52" s="207">
        <v>18</v>
      </c>
      <c r="D52" s="208">
        <v>32261</v>
      </c>
      <c r="E52" s="208">
        <v>39541</v>
      </c>
      <c r="F52" s="209">
        <v>17.22</v>
      </c>
      <c r="G52" s="208">
        <v>555538</v>
      </c>
      <c r="H52" s="208">
        <v>125364</v>
      </c>
      <c r="I52" s="208">
        <v>680902</v>
      </c>
    </row>
    <row r="53" spans="1:9" ht="12.75" customHeight="1" x14ac:dyDescent="0.2">
      <c r="A53" s="211">
        <v>24004</v>
      </c>
      <c r="B53" s="205" t="s">
        <v>244</v>
      </c>
      <c r="C53" s="207">
        <v>29</v>
      </c>
      <c r="D53" s="208">
        <v>35647</v>
      </c>
      <c r="E53" s="208">
        <v>49007</v>
      </c>
      <c r="F53" s="209">
        <v>27.03</v>
      </c>
      <c r="G53" s="208">
        <v>963546</v>
      </c>
      <c r="H53" s="208">
        <v>361103</v>
      </c>
      <c r="I53" s="208">
        <v>1324649</v>
      </c>
    </row>
    <row r="54" spans="1:9" ht="12.75" customHeight="1" x14ac:dyDescent="0.2">
      <c r="A54" s="211">
        <v>50003</v>
      </c>
      <c r="B54" s="205" t="s">
        <v>296</v>
      </c>
      <c r="C54" s="207">
        <v>59</v>
      </c>
      <c r="D54" s="208">
        <v>35055</v>
      </c>
      <c r="E54" s="208">
        <v>42982</v>
      </c>
      <c r="F54" s="209">
        <v>55.25</v>
      </c>
      <c r="G54" s="208">
        <v>1936806</v>
      </c>
      <c r="H54" s="208">
        <v>437946</v>
      </c>
      <c r="I54" s="208">
        <v>2374752</v>
      </c>
    </row>
    <row r="55" spans="1:9" ht="12.75" customHeight="1" x14ac:dyDescent="0.2">
      <c r="A55" s="211">
        <v>14001</v>
      </c>
      <c r="B55" s="205" t="s">
        <v>385</v>
      </c>
      <c r="C55" s="207">
        <v>19</v>
      </c>
      <c r="D55" s="208">
        <v>37662</v>
      </c>
      <c r="E55" s="208">
        <v>49391</v>
      </c>
      <c r="F55" s="209">
        <v>18.46</v>
      </c>
      <c r="G55" s="208">
        <v>695247</v>
      </c>
      <c r="H55" s="208">
        <v>216509</v>
      </c>
      <c r="I55" s="208">
        <v>911756</v>
      </c>
    </row>
    <row r="56" spans="1:9" ht="12.75" customHeight="1" x14ac:dyDescent="0.2">
      <c r="A56" s="211">
        <v>6002</v>
      </c>
      <c r="B56" s="205" t="s">
        <v>206</v>
      </c>
      <c r="C56" s="207">
        <v>17</v>
      </c>
      <c r="D56" s="208">
        <v>36639</v>
      </c>
      <c r="E56" s="208">
        <v>47778</v>
      </c>
      <c r="F56" s="209">
        <v>16.86</v>
      </c>
      <c r="G56" s="208">
        <v>617728</v>
      </c>
      <c r="H56" s="208">
        <v>187814</v>
      </c>
      <c r="I56" s="208">
        <v>805542</v>
      </c>
    </row>
    <row r="57" spans="1:9" ht="12.75" customHeight="1" x14ac:dyDescent="0.2">
      <c r="A57" s="211">
        <v>33001</v>
      </c>
      <c r="B57" s="205" t="s">
        <v>259</v>
      </c>
      <c r="C57" s="207">
        <v>27</v>
      </c>
      <c r="D57" s="208">
        <v>37133</v>
      </c>
      <c r="E57" s="208">
        <v>53923</v>
      </c>
      <c r="F57" s="209">
        <v>26.26</v>
      </c>
      <c r="G57" s="208">
        <v>975120</v>
      </c>
      <c r="H57" s="208">
        <v>440892</v>
      </c>
      <c r="I57" s="208">
        <v>1416012</v>
      </c>
    </row>
    <row r="58" spans="1:9" ht="12.75" customHeight="1" x14ac:dyDescent="0.2">
      <c r="A58" s="211">
        <v>49004</v>
      </c>
      <c r="B58" s="205" t="s">
        <v>389</v>
      </c>
      <c r="C58" s="207">
        <v>33</v>
      </c>
      <c r="D58" s="208">
        <v>39009</v>
      </c>
      <c r="E58" s="208">
        <v>51364</v>
      </c>
      <c r="F58" s="209">
        <v>32.97</v>
      </c>
      <c r="G58" s="208">
        <v>1286122</v>
      </c>
      <c r="H58" s="208">
        <v>407344</v>
      </c>
      <c r="I58" s="208">
        <v>1693466</v>
      </c>
    </row>
    <row r="59" spans="1:9" ht="12.75" customHeight="1" x14ac:dyDescent="0.2">
      <c r="A59" s="211">
        <v>63001</v>
      </c>
      <c r="B59" s="205" t="s">
        <v>328</v>
      </c>
      <c r="C59" s="207">
        <v>27</v>
      </c>
      <c r="D59" s="208">
        <v>33243</v>
      </c>
      <c r="E59" s="208">
        <v>44160</v>
      </c>
      <c r="F59" s="209">
        <v>21.95</v>
      </c>
      <c r="G59" s="208">
        <v>729682</v>
      </c>
      <c r="H59" s="208">
        <v>239625</v>
      </c>
      <c r="I59" s="208">
        <v>969307</v>
      </c>
    </row>
    <row r="60" spans="1:9" ht="12.75" customHeight="1" x14ac:dyDescent="0.2">
      <c r="A60" s="211">
        <v>53001</v>
      </c>
      <c r="B60" s="205" t="s">
        <v>304</v>
      </c>
      <c r="C60" s="207">
        <v>23</v>
      </c>
      <c r="D60" s="208">
        <v>36560</v>
      </c>
      <c r="E60" s="208">
        <v>46077</v>
      </c>
      <c r="F60" s="209">
        <v>21.75</v>
      </c>
      <c r="G60" s="208">
        <v>795190</v>
      </c>
      <c r="H60" s="208">
        <v>206983</v>
      </c>
      <c r="I60" s="208">
        <v>1002173</v>
      </c>
    </row>
    <row r="61" spans="1:9" ht="12.75" customHeight="1" x14ac:dyDescent="0.2">
      <c r="A61" s="211">
        <v>25003</v>
      </c>
      <c r="B61" s="205" t="s">
        <v>246</v>
      </c>
      <c r="C61" s="207">
        <v>11</v>
      </c>
      <c r="D61" s="208">
        <v>35192</v>
      </c>
      <c r="E61" s="208">
        <v>41867</v>
      </c>
      <c r="F61" s="209">
        <v>10.35</v>
      </c>
      <c r="G61" s="208">
        <v>364240</v>
      </c>
      <c r="H61" s="208">
        <v>69086</v>
      </c>
      <c r="I61" s="208">
        <v>433326</v>
      </c>
    </row>
    <row r="62" spans="1:9" ht="12.75" customHeight="1" x14ac:dyDescent="0.2">
      <c r="A62" s="211">
        <v>26004</v>
      </c>
      <c r="B62" s="205" t="s">
        <v>249</v>
      </c>
      <c r="C62" s="207">
        <v>35</v>
      </c>
      <c r="D62" s="208">
        <v>36084</v>
      </c>
      <c r="E62" s="208">
        <v>48538</v>
      </c>
      <c r="F62" s="209">
        <v>33.770000000000003</v>
      </c>
      <c r="G62" s="208">
        <v>1218555</v>
      </c>
      <c r="H62" s="208">
        <v>420583</v>
      </c>
      <c r="I62" s="208">
        <v>1639138</v>
      </c>
    </row>
    <row r="63" spans="1:9" ht="12.75" customHeight="1" x14ac:dyDescent="0.2">
      <c r="A63" s="211">
        <v>6006</v>
      </c>
      <c r="B63" s="205" t="s">
        <v>208</v>
      </c>
      <c r="C63" s="207">
        <v>46</v>
      </c>
      <c r="D63" s="208">
        <v>43314</v>
      </c>
      <c r="E63" s="208">
        <v>57241</v>
      </c>
      <c r="F63" s="209">
        <v>44.08</v>
      </c>
      <c r="G63" s="208">
        <v>1909269</v>
      </c>
      <c r="H63" s="208">
        <v>613921</v>
      </c>
      <c r="I63" s="208">
        <v>2523190</v>
      </c>
    </row>
    <row r="64" spans="1:9" ht="12.75" customHeight="1" x14ac:dyDescent="0.2">
      <c r="A64" s="211">
        <v>27001</v>
      </c>
      <c r="B64" s="205" t="s">
        <v>251</v>
      </c>
      <c r="C64" s="207">
        <v>22</v>
      </c>
      <c r="D64" s="208">
        <v>39074</v>
      </c>
      <c r="E64" s="208">
        <v>49433</v>
      </c>
      <c r="F64" s="209">
        <v>21.39</v>
      </c>
      <c r="G64" s="208">
        <v>835785</v>
      </c>
      <c r="H64" s="208">
        <v>221585</v>
      </c>
      <c r="I64" s="208">
        <v>1057370</v>
      </c>
    </row>
    <row r="65" spans="1:9" ht="12.75" customHeight="1" x14ac:dyDescent="0.2">
      <c r="A65" s="211">
        <v>28003</v>
      </c>
      <c r="B65" s="205" t="s">
        <v>254</v>
      </c>
      <c r="C65" s="207">
        <v>50</v>
      </c>
      <c r="D65" s="208">
        <v>39073</v>
      </c>
      <c r="E65" s="208">
        <v>50527</v>
      </c>
      <c r="F65" s="209">
        <v>49.6</v>
      </c>
      <c r="G65" s="208">
        <v>1938004</v>
      </c>
      <c r="H65" s="208">
        <v>568123</v>
      </c>
      <c r="I65" s="208">
        <v>2506127</v>
      </c>
    </row>
    <row r="66" spans="1:9" ht="12.75" customHeight="1" x14ac:dyDescent="0.2">
      <c r="A66" s="211">
        <v>30001</v>
      </c>
      <c r="B66" s="205" t="s">
        <v>256</v>
      </c>
      <c r="C66" s="207">
        <v>33</v>
      </c>
      <c r="D66" s="208">
        <v>35540</v>
      </c>
      <c r="E66" s="208">
        <v>42316</v>
      </c>
      <c r="F66" s="209">
        <v>32.1</v>
      </c>
      <c r="G66" s="208">
        <v>1140840</v>
      </c>
      <c r="H66" s="208">
        <v>217489</v>
      </c>
      <c r="I66" s="208">
        <v>1358329</v>
      </c>
    </row>
    <row r="67" spans="1:9" ht="12.75" customHeight="1" x14ac:dyDescent="0.2">
      <c r="A67" s="211">
        <v>31001</v>
      </c>
      <c r="B67" s="205" t="s">
        <v>257</v>
      </c>
      <c r="C67" s="207">
        <v>23</v>
      </c>
      <c r="D67" s="208">
        <v>39984</v>
      </c>
      <c r="E67" s="208">
        <v>50115</v>
      </c>
      <c r="F67" s="209">
        <v>22.38</v>
      </c>
      <c r="G67" s="208">
        <v>894832</v>
      </c>
      <c r="H67" s="208">
        <v>226743</v>
      </c>
      <c r="I67" s="208">
        <v>1121575</v>
      </c>
    </row>
    <row r="68" spans="1:9" ht="12.75" customHeight="1" x14ac:dyDescent="0.2">
      <c r="A68" s="211">
        <v>41002</v>
      </c>
      <c r="B68" s="205" t="s">
        <v>276</v>
      </c>
      <c r="C68" s="207">
        <v>285</v>
      </c>
      <c r="D68" s="208">
        <v>39405</v>
      </c>
      <c r="E68" s="208">
        <v>49104</v>
      </c>
      <c r="F68" s="209">
        <v>280.37</v>
      </c>
      <c r="G68" s="208">
        <v>11047853</v>
      </c>
      <c r="H68" s="208">
        <v>2719414</v>
      </c>
      <c r="I68" s="208">
        <v>13767267</v>
      </c>
    </row>
    <row r="69" spans="1:9" ht="12.75" customHeight="1" x14ac:dyDescent="0.2">
      <c r="A69" s="211">
        <v>14002</v>
      </c>
      <c r="B69" s="205" t="s">
        <v>220</v>
      </c>
      <c r="C69" s="207">
        <v>16</v>
      </c>
      <c r="D69" s="208">
        <v>41055</v>
      </c>
      <c r="E69" s="208">
        <v>48024</v>
      </c>
      <c r="F69" s="209">
        <v>14.22</v>
      </c>
      <c r="G69" s="208">
        <v>583799</v>
      </c>
      <c r="H69" s="208">
        <v>99100</v>
      </c>
      <c r="I69" s="208">
        <v>682899</v>
      </c>
    </row>
    <row r="70" spans="1:9" ht="12.75" customHeight="1" x14ac:dyDescent="0.2">
      <c r="A70" s="211">
        <v>10001</v>
      </c>
      <c r="B70" s="205" t="s">
        <v>213</v>
      </c>
      <c r="C70" s="207">
        <v>14</v>
      </c>
      <c r="D70" s="208">
        <v>37550</v>
      </c>
      <c r="E70" s="208">
        <v>46430</v>
      </c>
      <c r="F70" s="209">
        <v>13.01</v>
      </c>
      <c r="G70" s="208">
        <v>488529</v>
      </c>
      <c r="H70" s="208">
        <v>115519</v>
      </c>
      <c r="I70" s="208">
        <v>604048</v>
      </c>
    </row>
    <row r="71" spans="1:9" ht="12.75" customHeight="1" x14ac:dyDescent="0.2">
      <c r="A71" s="211">
        <v>34002</v>
      </c>
      <c r="B71" s="205" t="s">
        <v>263</v>
      </c>
      <c r="C71" s="207">
        <v>27</v>
      </c>
      <c r="D71" s="208">
        <v>38270</v>
      </c>
      <c r="E71" s="208">
        <v>49472</v>
      </c>
      <c r="F71" s="209">
        <v>24.87</v>
      </c>
      <c r="G71" s="208">
        <v>951775</v>
      </c>
      <c r="H71" s="208">
        <v>278585</v>
      </c>
      <c r="I71" s="208">
        <v>1230360</v>
      </c>
    </row>
    <row r="72" spans="1:9" ht="12.75" customHeight="1" x14ac:dyDescent="0.2">
      <c r="A72" s="211">
        <v>51002</v>
      </c>
      <c r="B72" s="205" t="s">
        <v>299</v>
      </c>
      <c r="C72" s="207">
        <v>39</v>
      </c>
      <c r="D72" s="208">
        <v>44428</v>
      </c>
      <c r="E72" s="208">
        <v>56701</v>
      </c>
      <c r="F72" s="209">
        <v>38.75</v>
      </c>
      <c r="G72" s="208">
        <v>1721574</v>
      </c>
      <c r="H72" s="208">
        <v>475585</v>
      </c>
      <c r="I72" s="208">
        <v>2197159</v>
      </c>
    </row>
    <row r="73" spans="1:9" ht="12.75" customHeight="1" x14ac:dyDescent="0.2">
      <c r="A73" s="211">
        <v>56006</v>
      </c>
      <c r="B73" s="205" t="s">
        <v>313</v>
      </c>
      <c r="C73" s="207">
        <v>26</v>
      </c>
      <c r="D73" s="208">
        <v>37887</v>
      </c>
      <c r="E73" s="208">
        <v>49897</v>
      </c>
      <c r="F73" s="209">
        <v>24.63</v>
      </c>
      <c r="G73" s="208">
        <v>933151</v>
      </c>
      <c r="H73" s="208">
        <v>295824</v>
      </c>
      <c r="I73" s="208">
        <v>1228975</v>
      </c>
    </row>
    <row r="74" spans="1:9" ht="12.75" customHeight="1" x14ac:dyDescent="0.2">
      <c r="A74" s="211">
        <v>23002</v>
      </c>
      <c r="B74" s="205" t="s">
        <v>242</v>
      </c>
      <c r="C74" s="207">
        <v>61</v>
      </c>
      <c r="D74" s="208">
        <v>38952</v>
      </c>
      <c r="E74" s="208">
        <v>49842</v>
      </c>
      <c r="F74" s="209">
        <v>60.27</v>
      </c>
      <c r="G74" s="208">
        <v>2347665</v>
      </c>
      <c r="H74" s="208">
        <v>656307</v>
      </c>
      <c r="I74" s="208">
        <v>3003972</v>
      </c>
    </row>
    <row r="75" spans="1:9" ht="12.75" customHeight="1" x14ac:dyDescent="0.2">
      <c r="A75" s="211">
        <v>53002</v>
      </c>
      <c r="B75" s="205" t="s">
        <v>305</v>
      </c>
      <c r="C75" s="207">
        <v>18</v>
      </c>
      <c r="D75" s="208">
        <v>34174</v>
      </c>
      <c r="E75" s="208">
        <v>47033</v>
      </c>
      <c r="F75" s="209">
        <v>15.88</v>
      </c>
      <c r="G75" s="208">
        <v>542676</v>
      </c>
      <c r="H75" s="208">
        <v>204201</v>
      </c>
      <c r="I75" s="208">
        <v>746877</v>
      </c>
    </row>
    <row r="76" spans="1:9" ht="12.75" customHeight="1" x14ac:dyDescent="0.2">
      <c r="A76" s="211">
        <v>48003</v>
      </c>
      <c r="B76" s="205" t="s">
        <v>289</v>
      </c>
      <c r="C76" s="207">
        <v>33</v>
      </c>
      <c r="D76" s="208">
        <v>38136</v>
      </c>
      <c r="E76" s="208">
        <v>48913</v>
      </c>
      <c r="F76" s="209">
        <v>32.15</v>
      </c>
      <c r="G76" s="208">
        <v>1226078</v>
      </c>
      <c r="H76" s="208">
        <v>346479</v>
      </c>
      <c r="I76" s="208">
        <v>1572557</v>
      </c>
    </row>
    <row r="77" spans="1:9" ht="12.75" customHeight="1" x14ac:dyDescent="0.2">
      <c r="A77" s="211">
        <v>2002</v>
      </c>
      <c r="B77" s="205" t="s">
        <v>195</v>
      </c>
      <c r="C77" s="207">
        <v>158</v>
      </c>
      <c r="D77" s="208">
        <v>42971</v>
      </c>
      <c r="E77" s="208">
        <v>56543</v>
      </c>
      <c r="F77" s="209">
        <v>156.53</v>
      </c>
      <c r="G77" s="208">
        <v>6726200</v>
      </c>
      <c r="H77" s="208">
        <v>2124454</v>
      </c>
      <c r="I77" s="208">
        <v>8850654</v>
      </c>
    </row>
    <row r="78" spans="1:9" ht="12.75" customHeight="1" x14ac:dyDescent="0.2">
      <c r="A78" s="211">
        <v>22006</v>
      </c>
      <c r="B78" s="205" t="s">
        <v>240</v>
      </c>
      <c r="C78" s="207">
        <v>34</v>
      </c>
      <c r="D78" s="208">
        <v>38235</v>
      </c>
      <c r="E78" s="208">
        <v>51064</v>
      </c>
      <c r="F78" s="209">
        <v>32.21</v>
      </c>
      <c r="G78" s="208">
        <v>1231538</v>
      </c>
      <c r="H78" s="208">
        <v>413247</v>
      </c>
      <c r="I78" s="208">
        <v>1644785</v>
      </c>
    </row>
    <row r="79" spans="1:9" ht="12.75" customHeight="1" x14ac:dyDescent="0.2">
      <c r="A79" s="211">
        <v>13003</v>
      </c>
      <c r="B79" s="205" t="s">
        <v>219</v>
      </c>
      <c r="C79" s="207">
        <v>25</v>
      </c>
      <c r="D79" s="208">
        <v>35326</v>
      </c>
      <c r="E79" s="208">
        <v>47837</v>
      </c>
      <c r="F79" s="209">
        <v>24.14</v>
      </c>
      <c r="G79" s="208">
        <v>852759</v>
      </c>
      <c r="H79" s="208">
        <v>302029</v>
      </c>
      <c r="I79" s="208">
        <v>1154788</v>
      </c>
    </row>
    <row r="80" spans="1:9" ht="12.75" customHeight="1" x14ac:dyDescent="0.2">
      <c r="A80" s="211">
        <v>2003</v>
      </c>
      <c r="B80" s="205" t="s">
        <v>196</v>
      </c>
      <c r="C80" s="207">
        <v>21</v>
      </c>
      <c r="D80" s="208">
        <v>36362</v>
      </c>
      <c r="E80" s="208">
        <v>52142</v>
      </c>
      <c r="F80" s="209">
        <v>19.29</v>
      </c>
      <c r="G80" s="208">
        <v>701430</v>
      </c>
      <c r="H80" s="208">
        <v>304392</v>
      </c>
      <c r="I80" s="208">
        <v>1005822</v>
      </c>
    </row>
    <row r="81" spans="1:9" ht="12.75" customHeight="1" x14ac:dyDescent="0.2">
      <c r="A81" s="211">
        <v>37003</v>
      </c>
      <c r="B81" s="205" t="s">
        <v>266</v>
      </c>
      <c r="C81" s="207">
        <v>21</v>
      </c>
      <c r="D81" s="208">
        <v>33644</v>
      </c>
      <c r="E81" s="208">
        <v>41855</v>
      </c>
      <c r="F81" s="209">
        <v>18.829999999999998</v>
      </c>
      <c r="G81" s="208">
        <v>633522</v>
      </c>
      <c r="H81" s="208">
        <v>154603</v>
      </c>
      <c r="I81" s="208">
        <v>788125</v>
      </c>
    </row>
    <row r="82" spans="1:9" ht="12.75" customHeight="1" x14ac:dyDescent="0.2">
      <c r="A82" s="211">
        <v>35002</v>
      </c>
      <c r="B82" s="205" t="s">
        <v>264</v>
      </c>
      <c r="C82" s="207">
        <v>39</v>
      </c>
      <c r="D82" s="208">
        <v>38429</v>
      </c>
      <c r="E82" s="208">
        <v>50878</v>
      </c>
      <c r="F82" s="209">
        <v>37.03</v>
      </c>
      <c r="G82" s="208">
        <v>1423026</v>
      </c>
      <c r="H82" s="208">
        <v>460977</v>
      </c>
      <c r="I82" s="208">
        <v>1884003</v>
      </c>
    </row>
    <row r="83" spans="1:9" ht="12.75" customHeight="1" x14ac:dyDescent="0.2">
      <c r="A83" s="211">
        <v>7002</v>
      </c>
      <c r="B83" s="205" t="s">
        <v>210</v>
      </c>
      <c r="C83" s="207">
        <v>28</v>
      </c>
      <c r="D83" s="208">
        <v>38671</v>
      </c>
      <c r="E83" s="208">
        <v>47516</v>
      </c>
      <c r="F83" s="209">
        <v>27.28</v>
      </c>
      <c r="G83" s="208">
        <v>1054946</v>
      </c>
      <c r="H83" s="208">
        <v>241282</v>
      </c>
      <c r="I83" s="208">
        <v>1296228</v>
      </c>
    </row>
    <row r="84" spans="1:9" ht="12.75" customHeight="1" x14ac:dyDescent="0.2">
      <c r="A84" s="211">
        <v>38003</v>
      </c>
      <c r="B84" s="205" t="s">
        <v>269</v>
      </c>
      <c r="C84" s="207">
        <v>21</v>
      </c>
      <c r="D84" s="208">
        <v>36899</v>
      </c>
      <c r="E84" s="208">
        <v>48953</v>
      </c>
      <c r="F84" s="209">
        <v>19.62</v>
      </c>
      <c r="G84" s="208">
        <v>723960</v>
      </c>
      <c r="H84" s="208">
        <v>236507</v>
      </c>
      <c r="I84" s="208">
        <v>960467</v>
      </c>
    </row>
    <row r="85" spans="1:9" ht="12.75" customHeight="1" x14ac:dyDescent="0.2">
      <c r="A85" s="211">
        <v>45005</v>
      </c>
      <c r="B85" s="205" t="s">
        <v>285</v>
      </c>
      <c r="C85" s="207">
        <v>21</v>
      </c>
      <c r="D85" s="208">
        <v>38856</v>
      </c>
      <c r="E85" s="208">
        <v>50718</v>
      </c>
      <c r="F85" s="209">
        <v>20.04</v>
      </c>
      <c r="G85" s="208">
        <v>778677</v>
      </c>
      <c r="H85" s="208">
        <v>237717</v>
      </c>
      <c r="I85" s="208">
        <v>1016394</v>
      </c>
    </row>
    <row r="86" spans="1:9" ht="12.75" customHeight="1" x14ac:dyDescent="0.2">
      <c r="A86" s="211">
        <v>40001</v>
      </c>
      <c r="B86" s="205" t="s">
        <v>273</v>
      </c>
      <c r="C86" s="207">
        <v>67</v>
      </c>
      <c r="D86" s="208">
        <v>43922</v>
      </c>
      <c r="E86" s="208">
        <v>60818</v>
      </c>
      <c r="F86" s="209">
        <v>67</v>
      </c>
      <c r="G86" s="208">
        <v>2942790</v>
      </c>
      <c r="H86" s="208">
        <v>1132031</v>
      </c>
      <c r="I86" s="208">
        <v>4074821</v>
      </c>
    </row>
    <row r="87" spans="1:9" ht="12.75" customHeight="1" x14ac:dyDescent="0.2">
      <c r="A87" s="211">
        <v>52004</v>
      </c>
      <c r="B87" s="205" t="s">
        <v>303</v>
      </c>
      <c r="C87" s="207">
        <v>25</v>
      </c>
      <c r="D87" s="208">
        <v>42981</v>
      </c>
      <c r="E87" s="208">
        <v>52465</v>
      </c>
      <c r="F87" s="209">
        <v>21.85</v>
      </c>
      <c r="G87" s="208">
        <v>939144</v>
      </c>
      <c r="H87" s="208">
        <v>207218</v>
      </c>
      <c r="I87" s="208">
        <v>1146362</v>
      </c>
    </row>
    <row r="88" spans="1:9" ht="12.75" customHeight="1" x14ac:dyDescent="0.2">
      <c r="A88" s="211">
        <v>41004</v>
      </c>
      <c r="B88" s="205" t="s">
        <v>277</v>
      </c>
      <c r="C88" s="207">
        <v>71</v>
      </c>
      <c r="D88" s="208">
        <v>37682</v>
      </c>
      <c r="E88" s="208">
        <v>47937</v>
      </c>
      <c r="F88" s="209">
        <v>69.62</v>
      </c>
      <c r="G88" s="208">
        <v>2623453</v>
      </c>
      <c r="H88" s="208">
        <v>713891</v>
      </c>
      <c r="I88" s="208">
        <v>3337344</v>
      </c>
    </row>
    <row r="89" spans="1:9" ht="12.75" customHeight="1" x14ac:dyDescent="0.2">
      <c r="A89" s="211">
        <v>44002</v>
      </c>
      <c r="B89" s="205" t="s">
        <v>284</v>
      </c>
      <c r="C89" s="207">
        <v>24</v>
      </c>
      <c r="D89" s="208">
        <v>31981</v>
      </c>
      <c r="E89" s="208">
        <v>38763</v>
      </c>
      <c r="F89" s="209">
        <v>22.88</v>
      </c>
      <c r="G89" s="208">
        <v>731730</v>
      </c>
      <c r="H89" s="208">
        <v>155159</v>
      </c>
      <c r="I89" s="208">
        <v>886889</v>
      </c>
    </row>
    <row r="90" spans="1:9" ht="12.75" customHeight="1" x14ac:dyDescent="0.2">
      <c r="A90" s="211">
        <v>42001</v>
      </c>
      <c r="B90" s="205" t="s">
        <v>279</v>
      </c>
      <c r="C90" s="207">
        <v>40</v>
      </c>
      <c r="D90" s="208">
        <v>43860</v>
      </c>
      <c r="E90" s="208">
        <v>57266</v>
      </c>
      <c r="F90" s="209">
        <v>38.79</v>
      </c>
      <c r="G90" s="208">
        <v>1701334</v>
      </c>
      <c r="H90" s="208">
        <v>520008</v>
      </c>
      <c r="I90" s="208">
        <v>2221342</v>
      </c>
    </row>
    <row r="91" spans="1:9" ht="12.75" customHeight="1" x14ac:dyDescent="0.2">
      <c r="A91" s="211">
        <v>39002</v>
      </c>
      <c r="B91" s="205" t="s">
        <v>270</v>
      </c>
      <c r="C91" s="207">
        <v>81</v>
      </c>
      <c r="D91" s="208">
        <v>43035</v>
      </c>
      <c r="E91" s="208">
        <v>52922</v>
      </c>
      <c r="F91" s="209">
        <v>80.819999999999993</v>
      </c>
      <c r="G91" s="208">
        <v>3478051</v>
      </c>
      <c r="H91" s="208">
        <v>799087</v>
      </c>
      <c r="I91" s="208">
        <v>4277138</v>
      </c>
    </row>
    <row r="92" spans="1:9" ht="12.75" customHeight="1" x14ac:dyDescent="0.2">
      <c r="A92" s="211">
        <v>60003</v>
      </c>
      <c r="B92" s="205" t="s">
        <v>320</v>
      </c>
      <c r="C92" s="207">
        <v>23</v>
      </c>
      <c r="D92" s="208">
        <v>34709</v>
      </c>
      <c r="E92" s="208">
        <v>44705</v>
      </c>
      <c r="F92" s="209">
        <v>20.46</v>
      </c>
      <c r="G92" s="208">
        <v>710142</v>
      </c>
      <c r="H92" s="208">
        <v>204525</v>
      </c>
      <c r="I92" s="208">
        <v>914667</v>
      </c>
    </row>
    <row r="93" spans="1:9" ht="12.75" customHeight="1" x14ac:dyDescent="0.2">
      <c r="A93" s="211">
        <v>43007</v>
      </c>
      <c r="B93" s="205" t="s">
        <v>282</v>
      </c>
      <c r="C93" s="207">
        <v>33</v>
      </c>
      <c r="D93" s="208">
        <v>39059</v>
      </c>
      <c r="E93" s="208">
        <v>50237</v>
      </c>
      <c r="F93" s="209">
        <v>30.15</v>
      </c>
      <c r="G93" s="208">
        <v>1177636</v>
      </c>
      <c r="H93" s="208">
        <v>337012</v>
      </c>
      <c r="I93" s="208">
        <v>1514648</v>
      </c>
    </row>
    <row r="94" spans="1:9" ht="12.75" customHeight="1" x14ac:dyDescent="0.2">
      <c r="A94" s="211">
        <v>15001</v>
      </c>
      <c r="B94" s="205" t="s">
        <v>223</v>
      </c>
      <c r="C94" s="207">
        <v>20</v>
      </c>
      <c r="D94" s="208">
        <v>42812</v>
      </c>
      <c r="E94" s="208">
        <v>59239</v>
      </c>
      <c r="F94" s="209">
        <v>19.46</v>
      </c>
      <c r="G94" s="208">
        <v>833126</v>
      </c>
      <c r="H94" s="208">
        <v>319672</v>
      </c>
      <c r="I94" s="208">
        <v>1152798</v>
      </c>
    </row>
    <row r="95" spans="1:9" ht="12.75" customHeight="1" x14ac:dyDescent="0.2">
      <c r="A95" s="211">
        <v>15002</v>
      </c>
      <c r="B95" s="205" t="s">
        <v>224</v>
      </c>
      <c r="C95" s="207">
        <v>42</v>
      </c>
      <c r="D95" s="208">
        <v>37497</v>
      </c>
      <c r="E95" s="208">
        <v>50071</v>
      </c>
      <c r="F95" s="209">
        <v>40.85</v>
      </c>
      <c r="G95" s="208">
        <v>1531738</v>
      </c>
      <c r="H95" s="208">
        <v>513660</v>
      </c>
      <c r="I95" s="208">
        <v>2045398</v>
      </c>
    </row>
    <row r="96" spans="1:9" ht="12.75" customHeight="1" x14ac:dyDescent="0.2">
      <c r="A96" s="211">
        <v>46001</v>
      </c>
      <c r="B96" s="205" t="s">
        <v>286</v>
      </c>
      <c r="C96" s="207">
        <v>190</v>
      </c>
      <c r="D96" s="208">
        <v>40919</v>
      </c>
      <c r="E96" s="208">
        <v>52125</v>
      </c>
      <c r="F96" s="209">
        <v>187.06</v>
      </c>
      <c r="G96" s="208">
        <v>7654386</v>
      </c>
      <c r="H96" s="208">
        <v>2096092</v>
      </c>
      <c r="I96" s="208">
        <v>9750478</v>
      </c>
    </row>
    <row r="97" spans="1:9" ht="12.75" customHeight="1" x14ac:dyDescent="0.2">
      <c r="A97" s="211">
        <v>33002</v>
      </c>
      <c r="B97" s="205" t="s">
        <v>260</v>
      </c>
      <c r="C97" s="207">
        <v>35</v>
      </c>
      <c r="D97" s="208">
        <v>36854</v>
      </c>
      <c r="E97" s="208">
        <v>49671</v>
      </c>
      <c r="F97" s="209">
        <v>30.29</v>
      </c>
      <c r="G97" s="208">
        <v>1116321</v>
      </c>
      <c r="H97" s="208">
        <v>388220</v>
      </c>
      <c r="I97" s="208">
        <v>1504541</v>
      </c>
    </row>
    <row r="98" spans="1:9" ht="12.75" customHeight="1" x14ac:dyDescent="0.2">
      <c r="A98" s="211">
        <v>25004</v>
      </c>
      <c r="B98" s="205" t="s">
        <v>247</v>
      </c>
      <c r="C98" s="207">
        <v>70</v>
      </c>
      <c r="D98" s="208">
        <v>41415</v>
      </c>
      <c r="E98" s="208">
        <v>52678</v>
      </c>
      <c r="F98" s="209">
        <v>66.33</v>
      </c>
      <c r="G98" s="208">
        <v>2747045</v>
      </c>
      <c r="H98" s="208">
        <v>747072</v>
      </c>
      <c r="I98" s="208">
        <v>3494117</v>
      </c>
    </row>
    <row r="99" spans="1:9" ht="12.75" customHeight="1" x14ac:dyDescent="0.2">
      <c r="A99" s="211">
        <v>29004</v>
      </c>
      <c r="B99" s="205" t="s">
        <v>255</v>
      </c>
      <c r="C99" s="207">
        <v>43</v>
      </c>
      <c r="D99" s="208">
        <v>36560</v>
      </c>
      <c r="E99" s="208">
        <v>44199</v>
      </c>
      <c r="F99" s="209">
        <v>40.9</v>
      </c>
      <c r="G99" s="208">
        <v>1495312</v>
      </c>
      <c r="H99" s="208">
        <v>312446</v>
      </c>
      <c r="I99" s="208">
        <v>1807758</v>
      </c>
    </row>
    <row r="100" spans="1:9" ht="12.75" customHeight="1" x14ac:dyDescent="0.2">
      <c r="A100" s="211">
        <v>17002</v>
      </c>
      <c r="B100" s="205" t="s">
        <v>229</v>
      </c>
      <c r="C100" s="207">
        <v>185</v>
      </c>
      <c r="D100" s="208">
        <v>45837</v>
      </c>
      <c r="E100" s="208">
        <v>57668</v>
      </c>
      <c r="F100" s="209">
        <v>178.93</v>
      </c>
      <c r="G100" s="208">
        <v>8201686</v>
      </c>
      <c r="H100" s="208">
        <v>2116853</v>
      </c>
      <c r="I100" s="208">
        <v>10318539</v>
      </c>
    </row>
    <row r="101" spans="1:9" ht="12.75" customHeight="1" x14ac:dyDescent="0.2">
      <c r="A101" s="211">
        <v>62006</v>
      </c>
      <c r="B101" s="205" t="s">
        <v>327</v>
      </c>
      <c r="C101" s="207">
        <v>46</v>
      </c>
      <c r="D101" s="208">
        <v>37907</v>
      </c>
      <c r="E101" s="208">
        <v>49570</v>
      </c>
      <c r="F101" s="209">
        <v>45.5</v>
      </c>
      <c r="G101" s="208">
        <v>1724770</v>
      </c>
      <c r="H101" s="208">
        <v>530668</v>
      </c>
      <c r="I101" s="208">
        <v>2255438</v>
      </c>
    </row>
    <row r="102" spans="1:9" ht="12.75" customHeight="1" x14ac:dyDescent="0.2">
      <c r="A102" s="211">
        <v>43002</v>
      </c>
      <c r="B102" s="205" t="s">
        <v>281</v>
      </c>
      <c r="C102" s="207">
        <v>22</v>
      </c>
      <c r="D102" s="208">
        <v>38040</v>
      </c>
      <c r="E102" s="208">
        <v>47662</v>
      </c>
      <c r="F102" s="209">
        <v>20.63</v>
      </c>
      <c r="G102" s="208">
        <v>784775</v>
      </c>
      <c r="H102" s="208">
        <v>198489</v>
      </c>
      <c r="I102" s="208">
        <v>983264</v>
      </c>
    </row>
    <row r="103" spans="1:9" ht="12.75" customHeight="1" x14ac:dyDescent="0.2">
      <c r="A103" s="211">
        <v>17003</v>
      </c>
      <c r="B103" s="205" t="s">
        <v>230</v>
      </c>
      <c r="C103" s="207">
        <v>23</v>
      </c>
      <c r="D103" s="208">
        <v>37592</v>
      </c>
      <c r="E103" s="208">
        <v>49199</v>
      </c>
      <c r="F103" s="209">
        <v>19.2</v>
      </c>
      <c r="G103" s="208">
        <v>721771</v>
      </c>
      <c r="H103" s="208">
        <v>222855</v>
      </c>
      <c r="I103" s="208">
        <v>944626</v>
      </c>
    </row>
    <row r="104" spans="1:9" ht="12.75" customHeight="1" x14ac:dyDescent="0.2">
      <c r="A104" s="211">
        <v>51003</v>
      </c>
      <c r="B104" s="205" t="s">
        <v>300</v>
      </c>
      <c r="C104" s="207">
        <v>21</v>
      </c>
      <c r="D104" s="208">
        <v>38581</v>
      </c>
      <c r="E104" s="208">
        <v>51837</v>
      </c>
      <c r="F104" s="209">
        <v>20.43</v>
      </c>
      <c r="G104" s="208">
        <v>788201</v>
      </c>
      <c r="H104" s="208">
        <v>270821</v>
      </c>
      <c r="I104" s="208">
        <v>1059022</v>
      </c>
    </row>
    <row r="105" spans="1:9" ht="12.75" customHeight="1" x14ac:dyDescent="0.2">
      <c r="A105" s="211">
        <v>9002</v>
      </c>
      <c r="B105" s="205" t="s">
        <v>212</v>
      </c>
      <c r="C105" s="207">
        <v>33</v>
      </c>
      <c r="D105" s="208">
        <v>36342</v>
      </c>
      <c r="E105" s="208">
        <v>49044</v>
      </c>
      <c r="F105" s="209">
        <v>31.75</v>
      </c>
      <c r="G105" s="208">
        <v>1153861</v>
      </c>
      <c r="H105" s="208">
        <v>403282</v>
      </c>
      <c r="I105" s="208">
        <v>1557143</v>
      </c>
    </row>
    <row r="106" spans="1:9" ht="12.75" customHeight="1" x14ac:dyDescent="0.2">
      <c r="A106" s="211">
        <v>56007</v>
      </c>
      <c r="B106" s="205" t="s">
        <v>314</v>
      </c>
      <c r="C106" s="207">
        <v>23</v>
      </c>
      <c r="D106" s="208">
        <v>41701</v>
      </c>
      <c r="E106" s="208">
        <v>51048</v>
      </c>
      <c r="F106" s="209">
        <v>20.55</v>
      </c>
      <c r="G106" s="208">
        <v>856963</v>
      </c>
      <c r="H106" s="208">
        <v>192070</v>
      </c>
      <c r="I106" s="208">
        <v>1049033</v>
      </c>
    </row>
    <row r="107" spans="1:9" ht="12.75" customHeight="1" x14ac:dyDescent="0.2">
      <c r="A107" s="211">
        <v>23003</v>
      </c>
      <c r="B107" s="205" t="s">
        <v>243</v>
      </c>
      <c r="C107" s="207">
        <v>16</v>
      </c>
      <c r="D107" s="208">
        <v>41289</v>
      </c>
      <c r="E107" s="208">
        <v>48785</v>
      </c>
      <c r="F107" s="209">
        <v>15.12</v>
      </c>
      <c r="G107" s="208">
        <v>624295</v>
      </c>
      <c r="H107" s="208">
        <v>113340</v>
      </c>
      <c r="I107" s="208">
        <v>737635</v>
      </c>
    </row>
    <row r="108" spans="1:9" ht="12.75" customHeight="1" x14ac:dyDescent="0.2">
      <c r="A108" s="211">
        <v>65001</v>
      </c>
      <c r="B108" s="205" t="s">
        <v>350</v>
      </c>
      <c r="C108" s="207">
        <v>100</v>
      </c>
      <c r="D108" s="208">
        <v>47963</v>
      </c>
      <c r="E108" s="208">
        <v>61896</v>
      </c>
      <c r="F108" s="209">
        <v>97.25</v>
      </c>
      <c r="G108" s="208">
        <v>4664418</v>
      </c>
      <c r="H108" s="208">
        <v>1354987</v>
      </c>
      <c r="I108" s="208">
        <v>6019405</v>
      </c>
    </row>
    <row r="109" spans="1:9" ht="12.75" customHeight="1" x14ac:dyDescent="0.2">
      <c r="A109" s="211">
        <v>39005</v>
      </c>
      <c r="B109" s="205" t="s">
        <v>272</v>
      </c>
      <c r="C109" s="207">
        <v>20</v>
      </c>
      <c r="D109" s="208">
        <v>34198</v>
      </c>
      <c r="E109" s="208">
        <v>43044</v>
      </c>
      <c r="F109" s="209">
        <v>18.2</v>
      </c>
      <c r="G109" s="208">
        <v>622409</v>
      </c>
      <c r="H109" s="208">
        <v>160985</v>
      </c>
      <c r="I109" s="208">
        <v>783394</v>
      </c>
    </row>
    <row r="110" spans="1:9" ht="12.75" customHeight="1" x14ac:dyDescent="0.2">
      <c r="A110" s="211">
        <v>60004</v>
      </c>
      <c r="B110" s="205" t="s">
        <v>321</v>
      </c>
      <c r="C110" s="207">
        <v>32</v>
      </c>
      <c r="D110" s="208">
        <v>35967</v>
      </c>
      <c r="E110" s="208">
        <v>43643</v>
      </c>
      <c r="F110" s="209">
        <v>31.5</v>
      </c>
      <c r="G110" s="208">
        <v>1132964</v>
      </c>
      <c r="H110" s="208">
        <v>241803</v>
      </c>
      <c r="I110" s="208">
        <v>1374767</v>
      </c>
    </row>
    <row r="111" spans="1:9" ht="12.75" customHeight="1" x14ac:dyDescent="0.2">
      <c r="A111" s="211">
        <v>33003</v>
      </c>
      <c r="B111" s="205" t="s">
        <v>261</v>
      </c>
      <c r="C111" s="207">
        <v>47</v>
      </c>
      <c r="D111" s="208">
        <v>40015</v>
      </c>
      <c r="E111" s="208">
        <v>52143</v>
      </c>
      <c r="F111" s="209">
        <v>44.38</v>
      </c>
      <c r="G111" s="208">
        <v>1775874</v>
      </c>
      <c r="H111" s="208">
        <v>538232</v>
      </c>
      <c r="I111" s="208">
        <v>2314106</v>
      </c>
    </row>
    <row r="112" spans="1:9" ht="12.75" customHeight="1" x14ac:dyDescent="0.2">
      <c r="A112" s="211">
        <v>32002</v>
      </c>
      <c r="B112" s="205" t="s">
        <v>258</v>
      </c>
      <c r="C112" s="207">
        <v>166</v>
      </c>
      <c r="D112" s="208">
        <v>42310</v>
      </c>
      <c r="E112" s="208">
        <v>51238</v>
      </c>
      <c r="F112" s="209">
        <v>166</v>
      </c>
      <c r="G112" s="208">
        <v>7023382</v>
      </c>
      <c r="H112" s="208">
        <v>1482049</v>
      </c>
      <c r="I112" s="208">
        <v>8505431</v>
      </c>
    </row>
    <row r="113" spans="1:9" ht="12.75" customHeight="1" x14ac:dyDescent="0.2">
      <c r="A113" s="211">
        <v>1001</v>
      </c>
      <c r="B113" s="205" t="s">
        <v>193</v>
      </c>
      <c r="C113" s="207">
        <v>24</v>
      </c>
      <c r="D113" s="208">
        <v>37954</v>
      </c>
      <c r="E113" s="208">
        <v>47223</v>
      </c>
      <c r="F113" s="209">
        <v>22.9</v>
      </c>
      <c r="G113" s="208">
        <v>869139</v>
      </c>
      <c r="H113" s="208">
        <v>212257</v>
      </c>
      <c r="I113" s="208">
        <v>1081396</v>
      </c>
    </row>
    <row r="114" spans="1:9" ht="12.75" customHeight="1" x14ac:dyDescent="0.2">
      <c r="A114" s="211">
        <v>11005</v>
      </c>
      <c r="B114" s="205" t="s">
        <v>215</v>
      </c>
      <c r="C114" s="207">
        <v>46</v>
      </c>
      <c r="D114" s="208">
        <v>40261</v>
      </c>
      <c r="E114" s="208">
        <v>52142</v>
      </c>
      <c r="F114" s="209">
        <v>44.6</v>
      </c>
      <c r="G114" s="208">
        <v>1795638</v>
      </c>
      <c r="H114" s="208">
        <v>529900</v>
      </c>
      <c r="I114" s="208">
        <v>2325538</v>
      </c>
    </row>
    <row r="115" spans="1:9" ht="12.75" customHeight="1" x14ac:dyDescent="0.2">
      <c r="A115" s="211">
        <v>51004</v>
      </c>
      <c r="B115" s="205" t="s">
        <v>351</v>
      </c>
      <c r="C115" s="207">
        <v>805</v>
      </c>
      <c r="D115" s="208">
        <v>45508</v>
      </c>
      <c r="E115" s="208">
        <v>58476</v>
      </c>
      <c r="F115" s="209">
        <v>796.78</v>
      </c>
      <c r="G115" s="208">
        <v>36260210</v>
      </c>
      <c r="H115" s="208">
        <v>10331986</v>
      </c>
      <c r="I115" s="208">
        <v>46592196</v>
      </c>
    </row>
    <row r="116" spans="1:9" ht="12.75" customHeight="1" x14ac:dyDescent="0.2">
      <c r="A116" s="211">
        <v>56004</v>
      </c>
      <c r="B116" s="205" t="s">
        <v>312</v>
      </c>
      <c r="C116" s="207">
        <v>48</v>
      </c>
      <c r="D116" s="208">
        <v>41842</v>
      </c>
      <c r="E116" s="208">
        <v>54207</v>
      </c>
      <c r="F116" s="209">
        <v>47.82</v>
      </c>
      <c r="G116" s="208">
        <v>2000875</v>
      </c>
      <c r="H116" s="208">
        <v>591302</v>
      </c>
      <c r="I116" s="208">
        <v>2592177</v>
      </c>
    </row>
    <row r="117" spans="1:9" ht="12.75" customHeight="1" x14ac:dyDescent="0.2">
      <c r="A117" s="211">
        <v>54004</v>
      </c>
      <c r="B117" s="205" t="s">
        <v>307</v>
      </c>
      <c r="C117" s="207">
        <v>23</v>
      </c>
      <c r="D117" s="208">
        <v>38379</v>
      </c>
      <c r="E117" s="208">
        <v>52082</v>
      </c>
      <c r="F117" s="209">
        <v>21.25</v>
      </c>
      <c r="G117" s="208">
        <v>815555</v>
      </c>
      <c r="H117" s="208">
        <v>291179</v>
      </c>
      <c r="I117" s="208">
        <v>1106734</v>
      </c>
    </row>
    <row r="118" spans="1:9" ht="12.75" customHeight="1" x14ac:dyDescent="0.2">
      <c r="A118" s="211">
        <v>39004</v>
      </c>
      <c r="B118" s="205" t="s">
        <v>271</v>
      </c>
      <c r="C118" s="207">
        <v>24</v>
      </c>
      <c r="D118" s="208">
        <v>31298</v>
      </c>
      <c r="E118" s="208">
        <v>37762</v>
      </c>
      <c r="F118" s="209">
        <v>21.14</v>
      </c>
      <c r="G118" s="208">
        <v>661650</v>
      </c>
      <c r="H118" s="208">
        <v>136633</v>
      </c>
      <c r="I118" s="208">
        <v>798283</v>
      </c>
    </row>
    <row r="119" spans="1:9" ht="12.75" customHeight="1" x14ac:dyDescent="0.2">
      <c r="A119" s="211">
        <v>55005</v>
      </c>
      <c r="B119" s="205" t="s">
        <v>311</v>
      </c>
      <c r="C119" s="207">
        <v>21</v>
      </c>
      <c r="D119" s="208">
        <v>36887</v>
      </c>
      <c r="E119" s="208">
        <v>46889</v>
      </c>
      <c r="F119" s="209">
        <v>20.59</v>
      </c>
      <c r="G119" s="208">
        <v>759503</v>
      </c>
      <c r="H119" s="208">
        <v>205945</v>
      </c>
      <c r="I119" s="208">
        <v>965448</v>
      </c>
    </row>
    <row r="120" spans="1:9" ht="12.75" customHeight="1" x14ac:dyDescent="0.2">
      <c r="A120" s="211">
        <v>4003</v>
      </c>
      <c r="B120" s="205" t="s">
        <v>201</v>
      </c>
      <c r="C120" s="207">
        <v>25</v>
      </c>
      <c r="D120" s="208">
        <v>35537</v>
      </c>
      <c r="E120" s="208">
        <v>44963</v>
      </c>
      <c r="F120" s="209">
        <v>22.8</v>
      </c>
      <c r="G120" s="208">
        <v>810242</v>
      </c>
      <c r="H120" s="208">
        <v>214912</v>
      </c>
      <c r="I120" s="208">
        <v>1025154</v>
      </c>
    </row>
    <row r="121" spans="1:9" ht="12.75" customHeight="1" x14ac:dyDescent="0.2">
      <c r="A121" s="211">
        <v>62005</v>
      </c>
      <c r="B121" s="205" t="s">
        <v>352</v>
      </c>
      <c r="C121" s="207">
        <v>19</v>
      </c>
      <c r="D121" s="208">
        <v>37038</v>
      </c>
      <c r="E121" s="208">
        <v>48279</v>
      </c>
      <c r="F121" s="209">
        <v>18</v>
      </c>
      <c r="G121" s="208">
        <v>666688</v>
      </c>
      <c r="H121" s="208">
        <v>202329</v>
      </c>
      <c r="I121" s="208">
        <v>869017</v>
      </c>
    </row>
    <row r="122" spans="1:9" ht="12.75" customHeight="1" x14ac:dyDescent="0.2">
      <c r="A122" s="211">
        <v>49005</v>
      </c>
      <c r="B122" s="205" t="s">
        <v>293</v>
      </c>
      <c r="C122" s="207">
        <v>1540</v>
      </c>
      <c r="D122" s="208">
        <v>46663</v>
      </c>
      <c r="E122" s="208">
        <v>62218</v>
      </c>
      <c r="F122" s="209">
        <v>1510.78</v>
      </c>
      <c r="G122" s="208">
        <v>70497356</v>
      </c>
      <c r="H122" s="208">
        <v>23500674</v>
      </c>
      <c r="I122" s="208">
        <v>93998030</v>
      </c>
    </row>
    <row r="123" spans="1:9" ht="12.75" customHeight="1" x14ac:dyDescent="0.2">
      <c r="A123" s="211">
        <v>5005</v>
      </c>
      <c r="B123" s="205" t="s">
        <v>204</v>
      </c>
      <c r="C123" s="207">
        <v>41</v>
      </c>
      <c r="D123" s="208">
        <v>39832</v>
      </c>
      <c r="E123" s="208">
        <v>50861</v>
      </c>
      <c r="F123" s="209">
        <v>39.39</v>
      </c>
      <c r="G123" s="208">
        <v>1568972</v>
      </c>
      <c r="H123" s="208">
        <v>434445</v>
      </c>
      <c r="I123" s="208">
        <v>2003417</v>
      </c>
    </row>
    <row r="124" spans="1:9" ht="12.75" customHeight="1" x14ac:dyDescent="0.2">
      <c r="A124" s="211">
        <v>54002</v>
      </c>
      <c r="B124" s="205" t="s">
        <v>306</v>
      </c>
      <c r="C124" s="207">
        <v>72</v>
      </c>
      <c r="D124" s="208">
        <v>40215</v>
      </c>
      <c r="E124" s="208">
        <v>51500</v>
      </c>
      <c r="F124" s="209">
        <v>71.040000000000006</v>
      </c>
      <c r="G124" s="208">
        <v>2856905</v>
      </c>
      <c r="H124" s="208">
        <v>801648</v>
      </c>
      <c r="I124" s="208">
        <v>3658553</v>
      </c>
    </row>
    <row r="125" spans="1:9" ht="12.75" customHeight="1" x14ac:dyDescent="0.2">
      <c r="A125" s="211">
        <v>15003</v>
      </c>
      <c r="B125" s="205" t="s">
        <v>225</v>
      </c>
      <c r="C125" s="207">
        <v>23</v>
      </c>
      <c r="D125" s="208">
        <v>38014</v>
      </c>
      <c r="E125" s="208">
        <v>50560</v>
      </c>
      <c r="F125" s="209">
        <v>21.42</v>
      </c>
      <c r="G125" s="208">
        <v>814266</v>
      </c>
      <c r="H125" s="208">
        <v>268731</v>
      </c>
      <c r="I125" s="208">
        <v>1082997</v>
      </c>
    </row>
    <row r="126" spans="1:9" ht="12.75" customHeight="1" x14ac:dyDescent="0.2">
      <c r="A126" s="211">
        <v>26005</v>
      </c>
      <c r="B126" s="205" t="s">
        <v>250</v>
      </c>
      <c r="C126" s="207">
        <v>16</v>
      </c>
      <c r="D126" s="208">
        <v>37136</v>
      </c>
      <c r="E126" s="208">
        <v>49412</v>
      </c>
      <c r="F126" s="209">
        <v>14.64</v>
      </c>
      <c r="G126" s="208">
        <v>543677</v>
      </c>
      <c r="H126" s="208">
        <v>179711</v>
      </c>
      <c r="I126" s="208">
        <v>723388</v>
      </c>
    </row>
    <row r="127" spans="1:9" ht="12.75" customHeight="1" x14ac:dyDescent="0.2">
      <c r="A127" s="211">
        <v>40002</v>
      </c>
      <c r="B127" s="205" t="s">
        <v>274</v>
      </c>
      <c r="C127" s="207">
        <v>151</v>
      </c>
      <c r="D127" s="208">
        <v>41944</v>
      </c>
      <c r="E127" s="208">
        <v>50793</v>
      </c>
      <c r="F127" s="209">
        <v>148.30000000000001</v>
      </c>
      <c r="G127" s="208">
        <v>6220295</v>
      </c>
      <c r="H127" s="208">
        <v>1312249</v>
      </c>
      <c r="I127" s="208">
        <v>7532544</v>
      </c>
    </row>
    <row r="128" spans="1:9" ht="12.75" customHeight="1" x14ac:dyDescent="0.2">
      <c r="A128" s="211">
        <v>57001</v>
      </c>
      <c r="B128" s="205" t="s">
        <v>315</v>
      </c>
      <c r="C128" s="207">
        <v>37</v>
      </c>
      <c r="D128" s="208">
        <v>37964</v>
      </c>
      <c r="E128" s="208">
        <v>50538</v>
      </c>
      <c r="F128" s="209">
        <v>36.22</v>
      </c>
      <c r="G128" s="208">
        <v>1375070</v>
      </c>
      <c r="H128" s="208">
        <v>455404</v>
      </c>
      <c r="I128" s="208">
        <v>1830474</v>
      </c>
    </row>
    <row r="129" spans="1:9" ht="12.75" customHeight="1" x14ac:dyDescent="0.2">
      <c r="A129" s="211">
        <v>54006</v>
      </c>
      <c r="B129" s="205" t="s">
        <v>308</v>
      </c>
      <c r="C129" s="207">
        <v>17</v>
      </c>
      <c r="D129" s="208">
        <v>32905</v>
      </c>
      <c r="E129" s="208">
        <v>42125</v>
      </c>
      <c r="F129" s="209">
        <v>16.559999999999999</v>
      </c>
      <c r="G129" s="208">
        <v>544910</v>
      </c>
      <c r="H129" s="208">
        <v>152687</v>
      </c>
      <c r="I129" s="208">
        <v>697597</v>
      </c>
    </row>
    <row r="130" spans="1:9" ht="12.75" customHeight="1" x14ac:dyDescent="0.2">
      <c r="A130" s="211">
        <v>41005</v>
      </c>
      <c r="B130" s="205" t="s">
        <v>278</v>
      </c>
      <c r="C130" s="207">
        <v>100</v>
      </c>
      <c r="D130" s="208">
        <v>38871</v>
      </c>
      <c r="E130" s="208">
        <v>49931</v>
      </c>
      <c r="F130" s="209">
        <v>99</v>
      </c>
      <c r="G130" s="208">
        <v>3848207</v>
      </c>
      <c r="H130" s="208">
        <v>1094984</v>
      </c>
      <c r="I130" s="208">
        <v>4943191</v>
      </c>
    </row>
    <row r="131" spans="1:9" ht="12.75" customHeight="1" x14ac:dyDescent="0.2">
      <c r="A131" s="211">
        <v>20003</v>
      </c>
      <c r="B131" s="205" t="s">
        <v>235</v>
      </c>
      <c r="C131" s="207">
        <v>35</v>
      </c>
      <c r="D131" s="208">
        <v>40380</v>
      </c>
      <c r="E131" s="208">
        <v>53311</v>
      </c>
      <c r="F131" s="209">
        <v>32.840000000000003</v>
      </c>
      <c r="G131" s="208">
        <v>1326065</v>
      </c>
      <c r="H131" s="208">
        <v>424679</v>
      </c>
      <c r="I131" s="208">
        <v>1750744</v>
      </c>
    </row>
    <row r="132" spans="1:9" ht="12.75" customHeight="1" x14ac:dyDescent="0.2">
      <c r="A132" s="211">
        <v>66001</v>
      </c>
      <c r="B132" s="205" t="s">
        <v>331</v>
      </c>
      <c r="C132" s="207">
        <v>169</v>
      </c>
      <c r="D132" s="208">
        <v>39387</v>
      </c>
      <c r="E132" s="208">
        <v>49693</v>
      </c>
      <c r="F132" s="209">
        <v>166.25</v>
      </c>
      <c r="G132" s="208">
        <v>6548152</v>
      </c>
      <c r="H132" s="208">
        <v>1713307</v>
      </c>
      <c r="I132" s="208">
        <v>8261459</v>
      </c>
    </row>
    <row r="133" spans="1:9" ht="12.75" customHeight="1" x14ac:dyDescent="0.2">
      <c r="A133" s="211">
        <v>49006</v>
      </c>
      <c r="B133" s="205" t="s">
        <v>294</v>
      </c>
      <c r="C133" s="207">
        <v>60</v>
      </c>
      <c r="D133" s="208">
        <v>41335</v>
      </c>
      <c r="E133" s="208">
        <v>53654</v>
      </c>
      <c r="F133" s="209">
        <v>60</v>
      </c>
      <c r="G133" s="208">
        <v>2480122</v>
      </c>
      <c r="H133" s="208">
        <v>739109</v>
      </c>
      <c r="I133" s="208">
        <v>3219231</v>
      </c>
    </row>
    <row r="134" spans="1:9" ht="12.75" customHeight="1" x14ac:dyDescent="0.2">
      <c r="A134" s="211">
        <v>33005</v>
      </c>
      <c r="B134" s="205" t="s">
        <v>262</v>
      </c>
      <c r="C134" s="207">
        <v>26</v>
      </c>
      <c r="D134" s="208">
        <v>35542</v>
      </c>
      <c r="E134" s="208">
        <v>47386</v>
      </c>
      <c r="F134" s="209">
        <v>22.87</v>
      </c>
      <c r="G134" s="208">
        <v>812840</v>
      </c>
      <c r="H134" s="208">
        <v>270867</v>
      </c>
      <c r="I134" s="208">
        <v>1083707</v>
      </c>
    </row>
    <row r="135" spans="1:9" ht="12.75" customHeight="1" x14ac:dyDescent="0.2">
      <c r="A135" s="211">
        <v>13001</v>
      </c>
      <c r="B135" s="205" t="s">
        <v>218</v>
      </c>
      <c r="C135" s="207">
        <v>91</v>
      </c>
      <c r="D135" s="208">
        <v>38618</v>
      </c>
      <c r="E135" s="208">
        <v>53296</v>
      </c>
      <c r="F135" s="209">
        <v>88.21</v>
      </c>
      <c r="G135" s="208">
        <v>3406515</v>
      </c>
      <c r="H135" s="208">
        <v>1294754</v>
      </c>
      <c r="I135" s="208">
        <v>4701269</v>
      </c>
    </row>
    <row r="136" spans="1:9" ht="12.75" customHeight="1" x14ac:dyDescent="0.2">
      <c r="A136" s="211">
        <v>60006</v>
      </c>
      <c r="B136" s="205" t="s">
        <v>322</v>
      </c>
      <c r="C136" s="207">
        <v>24</v>
      </c>
      <c r="D136" s="208">
        <v>34612</v>
      </c>
      <c r="E136" s="208">
        <v>44161</v>
      </c>
      <c r="F136" s="209">
        <v>22.86</v>
      </c>
      <c r="G136" s="208">
        <v>791231</v>
      </c>
      <c r="H136" s="208">
        <v>218296</v>
      </c>
      <c r="I136" s="208">
        <v>1009527</v>
      </c>
    </row>
    <row r="137" spans="1:9" ht="12.75" customHeight="1" x14ac:dyDescent="0.2">
      <c r="A137" s="211">
        <v>11004</v>
      </c>
      <c r="B137" s="205" t="s">
        <v>353</v>
      </c>
      <c r="C137" s="207">
        <v>68</v>
      </c>
      <c r="D137" s="208">
        <v>41924</v>
      </c>
      <c r="E137" s="208">
        <v>56994</v>
      </c>
      <c r="F137" s="209">
        <v>67.25</v>
      </c>
      <c r="G137" s="208">
        <v>2819408</v>
      </c>
      <c r="H137" s="208">
        <v>1013436</v>
      </c>
      <c r="I137" s="208">
        <v>3832844</v>
      </c>
    </row>
    <row r="138" spans="1:9" ht="12.75" customHeight="1" x14ac:dyDescent="0.2">
      <c r="A138" s="211">
        <v>51005</v>
      </c>
      <c r="B138" s="205" t="s">
        <v>301</v>
      </c>
      <c r="C138" s="207">
        <v>24</v>
      </c>
      <c r="D138" s="208">
        <v>39423</v>
      </c>
      <c r="E138" s="208">
        <v>52842</v>
      </c>
      <c r="F138" s="209">
        <v>22.93</v>
      </c>
      <c r="G138" s="208">
        <v>903979</v>
      </c>
      <c r="H138" s="208">
        <v>307686</v>
      </c>
      <c r="I138" s="208">
        <v>1211665</v>
      </c>
    </row>
    <row r="139" spans="1:9" ht="12.75" customHeight="1" x14ac:dyDescent="0.2">
      <c r="A139" s="211">
        <v>6005</v>
      </c>
      <c r="B139" s="205" t="s">
        <v>207</v>
      </c>
      <c r="C139" s="207">
        <v>25</v>
      </c>
      <c r="D139" s="208">
        <v>38022</v>
      </c>
      <c r="E139" s="208">
        <v>51266</v>
      </c>
      <c r="F139" s="209">
        <v>22.16</v>
      </c>
      <c r="G139" s="208">
        <v>842577</v>
      </c>
      <c r="H139" s="208">
        <v>293469</v>
      </c>
      <c r="I139" s="208">
        <v>1136046</v>
      </c>
    </row>
    <row r="140" spans="1:9" ht="12.75" customHeight="1" x14ac:dyDescent="0.2">
      <c r="A140" s="211">
        <v>14004</v>
      </c>
      <c r="B140" s="205" t="s">
        <v>221</v>
      </c>
      <c r="C140" s="207">
        <v>246</v>
      </c>
      <c r="D140" s="208">
        <v>45300</v>
      </c>
      <c r="E140" s="208">
        <v>58565</v>
      </c>
      <c r="F140" s="209">
        <v>239.26</v>
      </c>
      <c r="G140" s="208">
        <v>10838475</v>
      </c>
      <c r="H140" s="208">
        <v>3173886</v>
      </c>
      <c r="I140" s="208">
        <v>14012361</v>
      </c>
    </row>
    <row r="141" spans="1:9" ht="12.75" customHeight="1" x14ac:dyDescent="0.2">
      <c r="A141" s="211">
        <v>18003</v>
      </c>
      <c r="B141" s="205" t="s">
        <v>231</v>
      </c>
      <c r="C141" s="207">
        <v>18</v>
      </c>
      <c r="D141" s="208">
        <v>33318</v>
      </c>
      <c r="E141" s="208">
        <v>46647</v>
      </c>
      <c r="F141" s="209">
        <v>17.7</v>
      </c>
      <c r="G141" s="208">
        <v>589726</v>
      </c>
      <c r="H141" s="208">
        <v>235927</v>
      </c>
      <c r="I141" s="208">
        <v>825653</v>
      </c>
    </row>
    <row r="142" spans="1:9" ht="12.75" customHeight="1" x14ac:dyDescent="0.2">
      <c r="A142" s="211">
        <v>14005</v>
      </c>
      <c r="B142" s="205" t="s">
        <v>222</v>
      </c>
      <c r="C142" s="207">
        <v>19</v>
      </c>
      <c r="D142" s="208">
        <v>38059</v>
      </c>
      <c r="E142" s="208">
        <v>47355</v>
      </c>
      <c r="F142" s="209">
        <v>19</v>
      </c>
      <c r="G142" s="208">
        <v>723113</v>
      </c>
      <c r="H142" s="208">
        <v>176631</v>
      </c>
      <c r="I142" s="208">
        <v>899744</v>
      </c>
    </row>
    <row r="143" spans="1:9" ht="12.75" customHeight="1" x14ac:dyDescent="0.2">
      <c r="A143" s="211">
        <v>18005</v>
      </c>
      <c r="B143" s="205" t="s">
        <v>232</v>
      </c>
      <c r="C143" s="207">
        <v>36</v>
      </c>
      <c r="D143" s="208">
        <v>40583</v>
      </c>
      <c r="E143" s="208">
        <v>51823</v>
      </c>
      <c r="F143" s="209">
        <v>35.51</v>
      </c>
      <c r="G143" s="208">
        <v>1441085</v>
      </c>
      <c r="H143" s="208">
        <v>399140</v>
      </c>
      <c r="I143" s="208">
        <v>1840225</v>
      </c>
    </row>
    <row r="144" spans="1:9" ht="12.75" customHeight="1" x14ac:dyDescent="0.2">
      <c r="A144" s="211">
        <v>36002</v>
      </c>
      <c r="B144" s="205" t="s">
        <v>265</v>
      </c>
      <c r="C144" s="207">
        <v>28</v>
      </c>
      <c r="D144" s="208">
        <v>36437</v>
      </c>
      <c r="E144" s="208">
        <v>47582</v>
      </c>
      <c r="F144" s="209">
        <v>26.41</v>
      </c>
      <c r="G144" s="208">
        <v>962296</v>
      </c>
      <c r="H144" s="208">
        <v>294349</v>
      </c>
      <c r="I144" s="208">
        <v>1256645</v>
      </c>
    </row>
    <row r="145" spans="1:9" ht="12.75" customHeight="1" x14ac:dyDescent="0.2">
      <c r="A145" s="211">
        <v>49007</v>
      </c>
      <c r="B145" s="205" t="s">
        <v>295</v>
      </c>
      <c r="C145" s="207">
        <v>93</v>
      </c>
      <c r="D145" s="208">
        <v>41126</v>
      </c>
      <c r="E145" s="208">
        <v>50272</v>
      </c>
      <c r="F145" s="209">
        <v>88.9</v>
      </c>
      <c r="G145" s="208">
        <v>3656068</v>
      </c>
      <c r="H145" s="208">
        <v>813076</v>
      </c>
      <c r="I145" s="208">
        <v>4469144</v>
      </c>
    </row>
    <row r="146" spans="1:9" ht="12.75" customHeight="1" x14ac:dyDescent="0.2">
      <c r="A146" s="211">
        <v>1003</v>
      </c>
      <c r="B146" s="205" t="s">
        <v>194</v>
      </c>
      <c r="C146" s="207">
        <v>15</v>
      </c>
      <c r="D146" s="208">
        <v>39703</v>
      </c>
      <c r="E146" s="208">
        <v>47702</v>
      </c>
      <c r="F146" s="209">
        <v>12.9</v>
      </c>
      <c r="G146" s="208">
        <v>512165</v>
      </c>
      <c r="H146" s="208">
        <v>103188</v>
      </c>
      <c r="I146" s="208">
        <v>615353</v>
      </c>
    </row>
    <row r="147" spans="1:9" ht="12.75" customHeight="1" x14ac:dyDescent="0.2">
      <c r="A147" s="211">
        <v>47001</v>
      </c>
      <c r="B147" s="205" t="s">
        <v>288</v>
      </c>
      <c r="C147" s="207">
        <v>42</v>
      </c>
      <c r="D147" s="208">
        <v>36781</v>
      </c>
      <c r="E147" s="208">
        <v>48629</v>
      </c>
      <c r="F147" s="209">
        <v>41.33</v>
      </c>
      <c r="G147" s="208">
        <v>1520155</v>
      </c>
      <c r="H147" s="208">
        <v>489664</v>
      </c>
      <c r="I147" s="208">
        <v>2009819</v>
      </c>
    </row>
    <row r="148" spans="1:9" ht="12.75" customHeight="1" x14ac:dyDescent="0.2">
      <c r="A148" s="211">
        <v>12003</v>
      </c>
      <c r="B148" s="205" t="s">
        <v>217</v>
      </c>
      <c r="C148" s="207">
        <v>26</v>
      </c>
      <c r="D148" s="208">
        <v>39770</v>
      </c>
      <c r="E148" s="208">
        <v>52282</v>
      </c>
      <c r="F148" s="209">
        <v>24.87</v>
      </c>
      <c r="G148" s="208">
        <v>989069</v>
      </c>
      <c r="H148" s="208">
        <v>311190</v>
      </c>
      <c r="I148" s="208">
        <v>1300259</v>
      </c>
    </row>
    <row r="149" spans="1:9" ht="12.75" customHeight="1" x14ac:dyDescent="0.2">
      <c r="A149" s="211">
        <v>54007</v>
      </c>
      <c r="B149" s="205" t="s">
        <v>309</v>
      </c>
      <c r="C149" s="207">
        <v>19</v>
      </c>
      <c r="D149" s="208">
        <v>35064</v>
      </c>
      <c r="E149" s="208">
        <v>45149</v>
      </c>
      <c r="F149" s="209">
        <v>18.07</v>
      </c>
      <c r="G149" s="208">
        <v>633607</v>
      </c>
      <c r="H149" s="208">
        <v>182231</v>
      </c>
      <c r="I149" s="208">
        <v>815838</v>
      </c>
    </row>
    <row r="150" spans="1:9" ht="12.75" customHeight="1" x14ac:dyDescent="0.2">
      <c r="A150" s="211">
        <v>59002</v>
      </c>
      <c r="B150" s="205" t="s">
        <v>317</v>
      </c>
      <c r="C150" s="207">
        <v>51</v>
      </c>
      <c r="D150" s="208">
        <v>39548</v>
      </c>
      <c r="E150" s="208">
        <v>50439</v>
      </c>
      <c r="F150" s="209">
        <v>49.24</v>
      </c>
      <c r="G150" s="208">
        <v>1947338</v>
      </c>
      <c r="H150" s="208">
        <v>536255</v>
      </c>
      <c r="I150" s="208">
        <v>2483593</v>
      </c>
    </row>
    <row r="151" spans="1:9" ht="12.75" customHeight="1" x14ac:dyDescent="0.2">
      <c r="A151" s="211">
        <v>2006</v>
      </c>
      <c r="B151" s="205" t="s">
        <v>197</v>
      </c>
      <c r="C151" s="207">
        <v>28</v>
      </c>
      <c r="D151" s="208">
        <v>35425</v>
      </c>
      <c r="E151" s="208">
        <v>46972</v>
      </c>
      <c r="F151" s="209">
        <v>26.81</v>
      </c>
      <c r="G151" s="208">
        <v>949739</v>
      </c>
      <c r="H151" s="208">
        <v>309585</v>
      </c>
      <c r="I151" s="208">
        <v>1259324</v>
      </c>
    </row>
    <row r="152" spans="1:9" ht="12.75" customHeight="1" x14ac:dyDescent="0.2">
      <c r="A152" s="211">
        <v>55004</v>
      </c>
      <c r="B152" s="205" t="s">
        <v>310</v>
      </c>
      <c r="C152" s="207">
        <v>20</v>
      </c>
      <c r="D152" s="208">
        <v>36087</v>
      </c>
      <c r="E152" s="208">
        <v>48081</v>
      </c>
      <c r="F152" s="209">
        <v>19.25</v>
      </c>
      <c r="G152" s="208">
        <v>694670</v>
      </c>
      <c r="H152" s="208">
        <v>230890</v>
      </c>
      <c r="I152" s="208">
        <v>925560</v>
      </c>
    </row>
    <row r="153" spans="1:9" ht="12.75" customHeight="1" x14ac:dyDescent="0.2">
      <c r="A153" s="211">
        <v>63003</v>
      </c>
      <c r="B153" s="205" t="s">
        <v>329</v>
      </c>
      <c r="C153" s="207">
        <v>166</v>
      </c>
      <c r="D153" s="208">
        <v>45758</v>
      </c>
      <c r="E153" s="208">
        <v>60178</v>
      </c>
      <c r="F153" s="209">
        <v>164.54</v>
      </c>
      <c r="G153" s="208">
        <v>7529033</v>
      </c>
      <c r="H153" s="208">
        <v>2372724</v>
      </c>
      <c r="I153" s="208">
        <v>9901757</v>
      </c>
    </row>
    <row r="154" spans="1:9" ht="12.75" customHeight="1" x14ac:dyDescent="0.2">
      <c r="A154" s="205" t="s">
        <v>391</v>
      </c>
      <c r="B154" s="205"/>
      <c r="C154" s="205"/>
      <c r="D154" s="208">
        <v>41948</v>
      </c>
      <c r="E154" s="208">
        <v>54347</v>
      </c>
    </row>
    <row r="155" spans="1:9" ht="12.75" customHeight="1" x14ac:dyDescent="0.2">
      <c r="A155" s="210"/>
    </row>
  </sheetData>
  <pageMargins left="0" right="0" top="0" bottom="0" header="0" footer="0"/>
  <pageSetup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outlinePr summaryBelow="0" summaryRight="0"/>
    <pageSetUpPr autoPageBreaks="0"/>
  </sheetPr>
  <dimension ref="A1:I155"/>
  <sheetViews>
    <sheetView workbookViewId="0">
      <selection activeCell="B172" sqref="B172"/>
    </sheetView>
  </sheetViews>
  <sheetFormatPr defaultColWidth="6.85546875" defaultRowHeight="12.75" customHeight="1" x14ac:dyDescent="0.2"/>
  <cols>
    <col min="1" max="1" width="36" style="69" bestFit="1" customWidth="1"/>
    <col min="2" max="2" width="23.140625" style="69" bestFit="1" customWidth="1"/>
    <col min="3" max="3" width="12.28515625" style="69" bestFit="1" customWidth="1"/>
    <col min="4" max="4" width="13.5703125" style="69" bestFit="1" customWidth="1"/>
    <col min="5" max="5" width="20.28515625" style="69" bestFit="1" customWidth="1"/>
    <col min="6" max="6" width="9" style="69" bestFit="1" customWidth="1"/>
    <col min="7" max="7" width="11.140625" style="69" bestFit="1" customWidth="1"/>
    <col min="8" max="8" width="12.28515625" style="69" bestFit="1" customWidth="1"/>
    <col min="9" max="9" width="17.7109375" style="69" bestFit="1" customWidth="1"/>
    <col min="10" max="16384" width="6.85546875" style="69"/>
  </cols>
  <sheetData>
    <row r="1" spans="1:9" ht="12.75" customHeight="1" x14ac:dyDescent="0.2">
      <c r="A1" s="70" t="s">
        <v>334</v>
      </c>
      <c r="B1" s="70" t="s">
        <v>335</v>
      </c>
      <c r="C1" s="189" t="s">
        <v>390</v>
      </c>
    </row>
    <row r="2" spans="1:9" ht="12.75" customHeight="1" x14ac:dyDescent="0.2">
      <c r="A2" s="70"/>
      <c r="B2" s="70"/>
      <c r="C2" s="189"/>
    </row>
    <row r="3" spans="1:9" ht="12.75" customHeight="1" x14ac:dyDescent="0.2">
      <c r="A3" s="70" t="s">
        <v>336</v>
      </c>
      <c r="B3" s="70" t="s">
        <v>337</v>
      </c>
      <c r="C3" s="70" t="s">
        <v>338</v>
      </c>
      <c r="D3" s="70" t="s">
        <v>383</v>
      </c>
      <c r="E3" s="70" t="s">
        <v>340</v>
      </c>
      <c r="F3" s="70" t="s">
        <v>341</v>
      </c>
      <c r="G3" s="70" t="s">
        <v>342</v>
      </c>
      <c r="H3" s="70" t="s">
        <v>343</v>
      </c>
      <c r="I3" s="70" t="s">
        <v>344</v>
      </c>
    </row>
    <row r="4" spans="1:9" ht="12.75" customHeight="1" x14ac:dyDescent="0.2">
      <c r="A4" s="171">
        <v>1001</v>
      </c>
      <c r="B4" s="70" t="s">
        <v>193</v>
      </c>
      <c r="C4" s="174">
        <v>24</v>
      </c>
      <c r="D4" s="175">
        <v>37954</v>
      </c>
      <c r="E4" s="175">
        <v>47223</v>
      </c>
      <c r="F4" s="176">
        <v>22.9</v>
      </c>
      <c r="G4" s="175">
        <v>869139</v>
      </c>
      <c r="H4" s="175">
        <v>212257</v>
      </c>
      <c r="I4" s="175">
        <v>1081396</v>
      </c>
    </row>
    <row r="5" spans="1:9" ht="12.75" customHeight="1" x14ac:dyDescent="0.2">
      <c r="A5" s="171">
        <v>1003</v>
      </c>
      <c r="B5" s="70" t="s">
        <v>194</v>
      </c>
      <c r="C5" s="174">
        <v>15</v>
      </c>
      <c r="D5" s="175">
        <v>39703</v>
      </c>
      <c r="E5" s="175">
        <v>47702</v>
      </c>
      <c r="F5" s="176">
        <v>12.9</v>
      </c>
      <c r="G5" s="175">
        <v>512165</v>
      </c>
      <c r="H5" s="175">
        <v>103188</v>
      </c>
      <c r="I5" s="175">
        <v>615353</v>
      </c>
    </row>
    <row r="6" spans="1:9" ht="12.75" customHeight="1" x14ac:dyDescent="0.2">
      <c r="A6" s="171">
        <v>2002</v>
      </c>
      <c r="B6" s="70" t="s">
        <v>195</v>
      </c>
      <c r="C6" s="174">
        <v>158</v>
      </c>
      <c r="D6" s="175">
        <v>42971</v>
      </c>
      <c r="E6" s="175">
        <v>56543</v>
      </c>
      <c r="F6" s="176">
        <v>156.53</v>
      </c>
      <c r="G6" s="175">
        <v>6726200</v>
      </c>
      <c r="H6" s="175">
        <v>2124454</v>
      </c>
      <c r="I6" s="175">
        <v>8850654</v>
      </c>
    </row>
    <row r="7" spans="1:9" ht="12.75" customHeight="1" x14ac:dyDescent="0.2">
      <c r="A7" s="171">
        <v>2003</v>
      </c>
      <c r="B7" s="70" t="s">
        <v>196</v>
      </c>
      <c r="C7" s="174">
        <v>21</v>
      </c>
      <c r="D7" s="175">
        <v>36362</v>
      </c>
      <c r="E7" s="175">
        <v>52142</v>
      </c>
      <c r="F7" s="176">
        <v>19.29</v>
      </c>
      <c r="G7" s="175">
        <v>701430</v>
      </c>
      <c r="H7" s="175">
        <v>304392</v>
      </c>
      <c r="I7" s="175">
        <v>1005822</v>
      </c>
    </row>
    <row r="8" spans="1:9" ht="12.75" customHeight="1" x14ac:dyDescent="0.2">
      <c r="A8" s="171">
        <v>2006</v>
      </c>
      <c r="B8" s="70" t="s">
        <v>197</v>
      </c>
      <c r="C8" s="174">
        <v>28</v>
      </c>
      <c r="D8" s="175">
        <v>35425</v>
      </c>
      <c r="E8" s="175">
        <v>46972</v>
      </c>
      <c r="F8" s="176">
        <v>26.81</v>
      </c>
      <c r="G8" s="175">
        <v>949739</v>
      </c>
      <c r="H8" s="175">
        <v>309585</v>
      </c>
      <c r="I8" s="175">
        <v>1259324</v>
      </c>
    </row>
    <row r="9" spans="1:9" ht="12.75" customHeight="1" x14ac:dyDescent="0.2">
      <c r="A9" s="171">
        <v>3001</v>
      </c>
      <c r="B9" s="70" t="s">
        <v>198</v>
      </c>
      <c r="C9" s="174">
        <v>45</v>
      </c>
      <c r="D9" s="175">
        <v>39689</v>
      </c>
      <c r="E9" s="175">
        <v>52436</v>
      </c>
      <c r="F9" s="176">
        <v>43.75</v>
      </c>
      <c r="G9" s="175">
        <v>1736373</v>
      </c>
      <c r="H9" s="175">
        <v>557684</v>
      </c>
      <c r="I9" s="175">
        <v>2294057</v>
      </c>
    </row>
    <row r="10" spans="1:9" ht="12.75" customHeight="1" x14ac:dyDescent="0.2">
      <c r="A10" s="171">
        <v>4001</v>
      </c>
      <c r="B10" s="70" t="s">
        <v>199</v>
      </c>
      <c r="C10" s="174">
        <v>23</v>
      </c>
      <c r="D10" s="175">
        <v>38213</v>
      </c>
      <c r="E10" s="175">
        <v>50963</v>
      </c>
      <c r="F10" s="176">
        <v>21.35</v>
      </c>
      <c r="G10" s="175">
        <v>815839</v>
      </c>
      <c r="H10" s="175">
        <v>272211</v>
      </c>
      <c r="I10" s="175">
        <v>1088050</v>
      </c>
    </row>
    <row r="11" spans="1:9" ht="12.75" customHeight="1" x14ac:dyDescent="0.2">
      <c r="A11" s="171">
        <v>4002</v>
      </c>
      <c r="B11" s="70" t="s">
        <v>200</v>
      </c>
      <c r="C11" s="174">
        <v>46</v>
      </c>
      <c r="D11" s="175">
        <v>35877</v>
      </c>
      <c r="E11" s="175">
        <v>46061</v>
      </c>
      <c r="F11" s="176">
        <v>44.57</v>
      </c>
      <c r="G11" s="175">
        <v>1599040</v>
      </c>
      <c r="H11" s="175">
        <v>453904</v>
      </c>
      <c r="I11" s="175">
        <v>2052944</v>
      </c>
    </row>
    <row r="12" spans="1:9" ht="12.75" customHeight="1" x14ac:dyDescent="0.2">
      <c r="A12" s="171">
        <v>4003</v>
      </c>
      <c r="B12" s="70" t="s">
        <v>201</v>
      </c>
      <c r="C12" s="174">
        <v>25</v>
      </c>
      <c r="D12" s="175">
        <v>35537</v>
      </c>
      <c r="E12" s="175">
        <v>44963</v>
      </c>
      <c r="F12" s="176">
        <v>22.8</v>
      </c>
      <c r="G12" s="175">
        <v>810242</v>
      </c>
      <c r="H12" s="175">
        <v>214912</v>
      </c>
      <c r="I12" s="175">
        <v>1025154</v>
      </c>
    </row>
    <row r="13" spans="1:9" ht="12.75" customHeight="1" x14ac:dyDescent="0.2">
      <c r="A13" s="171">
        <v>5001</v>
      </c>
      <c r="B13" s="70" t="s">
        <v>202</v>
      </c>
      <c r="C13" s="174">
        <v>224</v>
      </c>
      <c r="D13" s="175">
        <v>41560</v>
      </c>
      <c r="E13" s="175">
        <v>56722</v>
      </c>
      <c r="F13" s="176">
        <v>221.67</v>
      </c>
      <c r="G13" s="175">
        <v>9212502</v>
      </c>
      <c r="H13" s="175">
        <v>3360961</v>
      </c>
      <c r="I13" s="175">
        <v>12573463</v>
      </c>
    </row>
    <row r="14" spans="1:9" ht="12.75" customHeight="1" x14ac:dyDescent="0.2">
      <c r="A14" s="171">
        <v>5003</v>
      </c>
      <c r="B14" s="70" t="s">
        <v>203</v>
      </c>
      <c r="C14" s="174">
        <v>30</v>
      </c>
      <c r="D14" s="175">
        <v>36620</v>
      </c>
      <c r="E14" s="175">
        <v>51043</v>
      </c>
      <c r="F14" s="176">
        <v>27.75</v>
      </c>
      <c r="G14" s="175">
        <v>1016216</v>
      </c>
      <c r="H14" s="175">
        <v>400230</v>
      </c>
      <c r="I14" s="175">
        <v>1416446</v>
      </c>
    </row>
    <row r="15" spans="1:9" ht="12.75" customHeight="1" x14ac:dyDescent="0.2">
      <c r="A15" s="171">
        <v>5005</v>
      </c>
      <c r="B15" s="70" t="s">
        <v>204</v>
      </c>
      <c r="C15" s="174">
        <v>41</v>
      </c>
      <c r="D15" s="175">
        <v>39832</v>
      </c>
      <c r="E15" s="175">
        <v>50861</v>
      </c>
      <c r="F15" s="176">
        <v>39.39</v>
      </c>
      <c r="G15" s="175">
        <v>1568972</v>
      </c>
      <c r="H15" s="175">
        <v>434445</v>
      </c>
      <c r="I15" s="175">
        <v>2003417</v>
      </c>
    </row>
    <row r="16" spans="1:9" ht="12.75" customHeight="1" x14ac:dyDescent="0.2">
      <c r="A16" s="171">
        <v>5006</v>
      </c>
      <c r="B16" s="70" t="s">
        <v>348</v>
      </c>
      <c r="C16" s="174">
        <v>34</v>
      </c>
      <c r="D16" s="175">
        <v>38223</v>
      </c>
      <c r="E16" s="175">
        <v>50613</v>
      </c>
      <c r="F16" s="176">
        <v>29.86</v>
      </c>
      <c r="G16" s="175">
        <v>1141353</v>
      </c>
      <c r="H16" s="175">
        <v>369937</v>
      </c>
      <c r="I16" s="175">
        <v>1511290</v>
      </c>
    </row>
    <row r="17" spans="1:9" ht="12.75" customHeight="1" x14ac:dyDescent="0.2">
      <c r="A17" s="70">
        <v>6001</v>
      </c>
      <c r="B17" s="70" t="s">
        <v>205</v>
      </c>
      <c r="C17" s="174">
        <v>287</v>
      </c>
      <c r="D17" s="175">
        <v>43438</v>
      </c>
      <c r="E17" s="175">
        <v>56535</v>
      </c>
      <c r="F17" s="176">
        <v>282.52999999999997</v>
      </c>
      <c r="G17" s="175">
        <v>12272666</v>
      </c>
      <c r="H17" s="175">
        <v>3700144</v>
      </c>
      <c r="I17" s="175">
        <v>15972810</v>
      </c>
    </row>
    <row r="18" spans="1:9" ht="12.75" customHeight="1" x14ac:dyDescent="0.2">
      <c r="A18" s="171">
        <v>6002</v>
      </c>
      <c r="B18" s="70" t="s">
        <v>206</v>
      </c>
      <c r="C18" s="174">
        <v>17</v>
      </c>
      <c r="D18" s="175">
        <v>36639</v>
      </c>
      <c r="E18" s="175">
        <v>47778</v>
      </c>
      <c r="F18" s="176">
        <v>16.86</v>
      </c>
      <c r="G18" s="175">
        <v>617728</v>
      </c>
      <c r="H18" s="175">
        <v>187814</v>
      </c>
      <c r="I18" s="175">
        <v>805542</v>
      </c>
    </row>
    <row r="19" spans="1:9" ht="12.75" customHeight="1" x14ac:dyDescent="0.2">
      <c r="A19" s="171">
        <v>6005</v>
      </c>
      <c r="B19" s="70" t="s">
        <v>207</v>
      </c>
      <c r="C19" s="174">
        <v>25</v>
      </c>
      <c r="D19" s="175">
        <v>38022</v>
      </c>
      <c r="E19" s="175">
        <v>51266</v>
      </c>
      <c r="F19" s="176">
        <v>22.16</v>
      </c>
      <c r="G19" s="175">
        <v>842577</v>
      </c>
      <c r="H19" s="175">
        <v>293469</v>
      </c>
      <c r="I19" s="175">
        <v>1136046</v>
      </c>
    </row>
    <row r="20" spans="1:9" ht="12.75" customHeight="1" x14ac:dyDescent="0.2">
      <c r="A20" s="171">
        <v>6006</v>
      </c>
      <c r="B20" s="70" t="s">
        <v>208</v>
      </c>
      <c r="C20" s="174">
        <v>46</v>
      </c>
      <c r="D20" s="175">
        <v>43314</v>
      </c>
      <c r="E20" s="175">
        <v>57241</v>
      </c>
      <c r="F20" s="176">
        <v>44.08</v>
      </c>
      <c r="G20" s="175">
        <v>1909269</v>
      </c>
      <c r="H20" s="175">
        <v>613921</v>
      </c>
      <c r="I20" s="175">
        <v>2523190</v>
      </c>
    </row>
    <row r="21" spans="1:9" ht="12.75" customHeight="1" x14ac:dyDescent="0.2">
      <c r="A21" s="171">
        <v>7001</v>
      </c>
      <c r="B21" s="70" t="s">
        <v>209</v>
      </c>
      <c r="C21" s="174">
        <v>77</v>
      </c>
      <c r="D21" s="175">
        <v>39505</v>
      </c>
      <c r="E21" s="175">
        <v>45635</v>
      </c>
      <c r="F21" s="176">
        <v>76.400000000000006</v>
      </c>
      <c r="G21" s="175">
        <v>3018163</v>
      </c>
      <c r="H21" s="175">
        <v>468355</v>
      </c>
      <c r="I21" s="175">
        <v>3486518</v>
      </c>
    </row>
    <row r="22" spans="1:9" ht="12.75" customHeight="1" x14ac:dyDescent="0.2">
      <c r="A22" s="171">
        <v>7002</v>
      </c>
      <c r="B22" s="70" t="s">
        <v>210</v>
      </c>
      <c r="C22" s="174">
        <v>28</v>
      </c>
      <c r="D22" s="175">
        <v>38671</v>
      </c>
      <c r="E22" s="175">
        <v>47516</v>
      </c>
      <c r="F22" s="176">
        <v>27.28</v>
      </c>
      <c r="G22" s="175">
        <v>1054946</v>
      </c>
      <c r="H22" s="175">
        <v>241282</v>
      </c>
      <c r="I22" s="175">
        <v>1296228</v>
      </c>
    </row>
    <row r="23" spans="1:9" ht="12.75" customHeight="1" x14ac:dyDescent="0.2">
      <c r="A23" s="171">
        <v>9001</v>
      </c>
      <c r="B23" s="70" t="s">
        <v>211</v>
      </c>
      <c r="C23" s="174">
        <v>95</v>
      </c>
      <c r="D23" s="175">
        <v>38687</v>
      </c>
      <c r="E23" s="175">
        <v>51683</v>
      </c>
      <c r="F23" s="176">
        <v>92.27</v>
      </c>
      <c r="G23" s="175">
        <v>3569612</v>
      </c>
      <c r="H23" s="175">
        <v>1199222</v>
      </c>
      <c r="I23" s="175">
        <v>4768834</v>
      </c>
    </row>
    <row r="24" spans="1:9" ht="12.75" customHeight="1" x14ac:dyDescent="0.2">
      <c r="A24" s="171">
        <v>9002</v>
      </c>
      <c r="B24" s="70" t="s">
        <v>212</v>
      </c>
      <c r="C24" s="174">
        <v>33</v>
      </c>
      <c r="D24" s="175">
        <v>36342</v>
      </c>
      <c r="E24" s="175">
        <v>49044</v>
      </c>
      <c r="F24" s="176">
        <v>31.75</v>
      </c>
      <c r="G24" s="175">
        <v>1153861</v>
      </c>
      <c r="H24" s="175">
        <v>403282</v>
      </c>
      <c r="I24" s="175">
        <v>1557143</v>
      </c>
    </row>
    <row r="25" spans="1:9" ht="12.75" customHeight="1" x14ac:dyDescent="0.2">
      <c r="A25" s="171">
        <v>10001</v>
      </c>
      <c r="B25" s="70" t="s">
        <v>213</v>
      </c>
      <c r="C25" s="174">
        <v>14</v>
      </c>
      <c r="D25" s="175">
        <v>37550</v>
      </c>
      <c r="E25" s="175">
        <v>46430</v>
      </c>
      <c r="F25" s="176">
        <v>13.01</v>
      </c>
      <c r="G25" s="175">
        <v>488529</v>
      </c>
      <c r="H25" s="175">
        <v>115519</v>
      </c>
      <c r="I25" s="175">
        <v>604048</v>
      </c>
    </row>
    <row r="26" spans="1:9" ht="12.75" customHeight="1" x14ac:dyDescent="0.2">
      <c r="A26" s="171">
        <v>11001</v>
      </c>
      <c r="B26" s="70" t="s">
        <v>214</v>
      </c>
      <c r="C26" s="174">
        <v>36</v>
      </c>
      <c r="D26" s="175">
        <v>40818</v>
      </c>
      <c r="E26" s="175">
        <v>54322</v>
      </c>
      <c r="F26" s="176">
        <v>33.880000000000003</v>
      </c>
      <c r="G26" s="175">
        <v>1382915</v>
      </c>
      <c r="H26" s="175">
        <v>457518</v>
      </c>
      <c r="I26" s="175">
        <v>1840433</v>
      </c>
    </row>
    <row r="27" spans="1:9" ht="12.75" customHeight="1" x14ac:dyDescent="0.2">
      <c r="A27" s="171">
        <v>11004</v>
      </c>
      <c r="B27" s="70" t="s">
        <v>353</v>
      </c>
      <c r="C27" s="174">
        <v>68</v>
      </c>
      <c r="D27" s="175">
        <v>41924</v>
      </c>
      <c r="E27" s="175">
        <v>56994</v>
      </c>
      <c r="F27" s="176">
        <v>67.25</v>
      </c>
      <c r="G27" s="175">
        <v>2819408</v>
      </c>
      <c r="H27" s="175">
        <v>1013436</v>
      </c>
      <c r="I27" s="175">
        <v>3832844</v>
      </c>
    </row>
    <row r="28" spans="1:9" ht="12.75" customHeight="1" x14ac:dyDescent="0.2">
      <c r="A28" s="171">
        <v>11005</v>
      </c>
      <c r="B28" s="70" t="s">
        <v>215</v>
      </c>
      <c r="C28" s="174">
        <v>46</v>
      </c>
      <c r="D28" s="175">
        <v>40261</v>
      </c>
      <c r="E28" s="175">
        <v>52142</v>
      </c>
      <c r="F28" s="176">
        <v>44.6</v>
      </c>
      <c r="G28" s="175">
        <v>1795638</v>
      </c>
      <c r="H28" s="175">
        <v>529900</v>
      </c>
      <c r="I28" s="175">
        <v>2325538</v>
      </c>
    </row>
    <row r="29" spans="1:9" ht="12.75" customHeight="1" x14ac:dyDescent="0.2">
      <c r="A29" s="171">
        <v>12002</v>
      </c>
      <c r="B29" s="70" t="s">
        <v>216</v>
      </c>
      <c r="C29" s="174">
        <v>34</v>
      </c>
      <c r="D29" s="175">
        <v>39773</v>
      </c>
      <c r="E29" s="175">
        <v>47894</v>
      </c>
      <c r="F29" s="176">
        <v>33</v>
      </c>
      <c r="G29" s="175">
        <v>1312508</v>
      </c>
      <c r="H29" s="175">
        <v>268005</v>
      </c>
      <c r="I29" s="175">
        <v>1580513</v>
      </c>
    </row>
    <row r="30" spans="1:9" ht="12.75" customHeight="1" x14ac:dyDescent="0.2">
      <c r="A30" s="171">
        <v>12003</v>
      </c>
      <c r="B30" s="70" t="s">
        <v>217</v>
      </c>
      <c r="C30" s="174">
        <v>26</v>
      </c>
      <c r="D30" s="175">
        <v>39770</v>
      </c>
      <c r="E30" s="175">
        <v>52282</v>
      </c>
      <c r="F30" s="176">
        <v>24.87</v>
      </c>
      <c r="G30" s="175">
        <v>989069</v>
      </c>
      <c r="H30" s="175">
        <v>311190</v>
      </c>
      <c r="I30" s="175">
        <v>1300259</v>
      </c>
    </row>
    <row r="31" spans="1:9" ht="12.75" customHeight="1" x14ac:dyDescent="0.2">
      <c r="A31" s="171">
        <v>13001</v>
      </c>
      <c r="B31" s="70" t="s">
        <v>218</v>
      </c>
      <c r="C31" s="174">
        <v>91</v>
      </c>
      <c r="D31" s="175">
        <v>38618</v>
      </c>
      <c r="E31" s="175">
        <v>53296</v>
      </c>
      <c r="F31" s="176">
        <v>88.21</v>
      </c>
      <c r="G31" s="175">
        <v>3406515</v>
      </c>
      <c r="H31" s="175">
        <v>1294754</v>
      </c>
      <c r="I31" s="175">
        <v>4701269</v>
      </c>
    </row>
    <row r="32" spans="1:9" ht="12.75" customHeight="1" x14ac:dyDescent="0.2">
      <c r="A32" s="171">
        <v>13003</v>
      </c>
      <c r="B32" s="70" t="s">
        <v>219</v>
      </c>
      <c r="C32" s="174">
        <v>25</v>
      </c>
      <c r="D32" s="175">
        <v>35326</v>
      </c>
      <c r="E32" s="175">
        <v>47837</v>
      </c>
      <c r="F32" s="176">
        <v>24.14</v>
      </c>
      <c r="G32" s="175">
        <v>852759</v>
      </c>
      <c r="H32" s="175">
        <v>302029</v>
      </c>
      <c r="I32" s="175">
        <v>1154788</v>
      </c>
    </row>
    <row r="33" spans="1:9" ht="12.75" customHeight="1" x14ac:dyDescent="0.2">
      <c r="A33" s="171">
        <v>14001</v>
      </c>
      <c r="B33" s="70" t="s">
        <v>385</v>
      </c>
      <c r="C33" s="174">
        <v>19</v>
      </c>
      <c r="D33" s="175">
        <v>37662</v>
      </c>
      <c r="E33" s="175">
        <v>49391</v>
      </c>
      <c r="F33" s="176">
        <v>18.46</v>
      </c>
      <c r="G33" s="175">
        <v>695247</v>
      </c>
      <c r="H33" s="175">
        <v>216509</v>
      </c>
      <c r="I33" s="175">
        <v>911756</v>
      </c>
    </row>
    <row r="34" spans="1:9" ht="12.75" customHeight="1" x14ac:dyDescent="0.2">
      <c r="A34" s="171">
        <v>14002</v>
      </c>
      <c r="B34" s="70" t="s">
        <v>220</v>
      </c>
      <c r="C34" s="174">
        <v>16</v>
      </c>
      <c r="D34" s="175">
        <v>41055</v>
      </c>
      <c r="E34" s="175">
        <v>48024</v>
      </c>
      <c r="F34" s="176">
        <v>14.22</v>
      </c>
      <c r="G34" s="175">
        <v>583799</v>
      </c>
      <c r="H34" s="175">
        <v>99100</v>
      </c>
      <c r="I34" s="175">
        <v>682899</v>
      </c>
    </row>
    <row r="35" spans="1:9" ht="12.75" customHeight="1" x14ac:dyDescent="0.2">
      <c r="A35" s="171">
        <v>14004</v>
      </c>
      <c r="B35" s="70" t="s">
        <v>221</v>
      </c>
      <c r="C35" s="174">
        <v>246</v>
      </c>
      <c r="D35" s="175">
        <v>45300</v>
      </c>
      <c r="E35" s="175">
        <v>58565</v>
      </c>
      <c r="F35" s="176">
        <v>239.26</v>
      </c>
      <c r="G35" s="175">
        <v>10838475</v>
      </c>
      <c r="H35" s="175">
        <v>3173886</v>
      </c>
      <c r="I35" s="175">
        <v>14012361</v>
      </c>
    </row>
    <row r="36" spans="1:9" ht="12.75" customHeight="1" x14ac:dyDescent="0.2">
      <c r="A36" s="171">
        <v>14005</v>
      </c>
      <c r="B36" s="70" t="s">
        <v>222</v>
      </c>
      <c r="C36" s="174">
        <v>19</v>
      </c>
      <c r="D36" s="175">
        <v>38059</v>
      </c>
      <c r="E36" s="175">
        <v>47355</v>
      </c>
      <c r="F36" s="176">
        <v>19</v>
      </c>
      <c r="G36" s="175">
        <v>723113</v>
      </c>
      <c r="H36" s="175">
        <v>176631</v>
      </c>
      <c r="I36" s="175">
        <v>899744</v>
      </c>
    </row>
    <row r="37" spans="1:9" ht="12.75" customHeight="1" x14ac:dyDescent="0.2">
      <c r="A37" s="171">
        <v>15001</v>
      </c>
      <c r="B37" s="70" t="s">
        <v>223</v>
      </c>
      <c r="C37" s="174">
        <v>20</v>
      </c>
      <c r="D37" s="175">
        <v>42812</v>
      </c>
      <c r="E37" s="175">
        <v>59239</v>
      </c>
      <c r="F37" s="176">
        <v>19.46</v>
      </c>
      <c r="G37" s="175">
        <v>833126</v>
      </c>
      <c r="H37" s="175">
        <v>319672</v>
      </c>
      <c r="I37" s="175">
        <v>1152798</v>
      </c>
    </row>
    <row r="38" spans="1:9" ht="12.75" customHeight="1" x14ac:dyDescent="0.2">
      <c r="A38" s="171">
        <v>15002</v>
      </c>
      <c r="B38" s="70" t="s">
        <v>224</v>
      </c>
      <c r="C38" s="174">
        <v>42</v>
      </c>
      <c r="D38" s="175">
        <v>37497</v>
      </c>
      <c r="E38" s="175">
        <v>50071</v>
      </c>
      <c r="F38" s="176">
        <v>40.85</v>
      </c>
      <c r="G38" s="175">
        <v>1531738</v>
      </c>
      <c r="H38" s="175">
        <v>513660</v>
      </c>
      <c r="I38" s="175">
        <v>2045398</v>
      </c>
    </row>
    <row r="39" spans="1:9" ht="12.75" customHeight="1" x14ac:dyDescent="0.2">
      <c r="A39" s="171">
        <v>15003</v>
      </c>
      <c r="B39" s="70" t="s">
        <v>225</v>
      </c>
      <c r="C39" s="174">
        <v>23</v>
      </c>
      <c r="D39" s="175">
        <v>38014</v>
      </c>
      <c r="E39" s="175">
        <v>50560</v>
      </c>
      <c r="F39" s="176">
        <v>21.42</v>
      </c>
      <c r="G39" s="175">
        <v>814266</v>
      </c>
      <c r="H39" s="175">
        <v>268731</v>
      </c>
      <c r="I39" s="175">
        <v>1082997</v>
      </c>
    </row>
    <row r="40" spans="1:9" ht="12.75" customHeight="1" x14ac:dyDescent="0.2">
      <c r="A40" s="171">
        <v>16001</v>
      </c>
      <c r="B40" s="70" t="s">
        <v>226</v>
      </c>
      <c r="C40" s="174">
        <v>69</v>
      </c>
      <c r="D40" s="175">
        <v>41335</v>
      </c>
      <c r="E40" s="175">
        <v>51972</v>
      </c>
      <c r="F40" s="176">
        <v>66.2</v>
      </c>
      <c r="G40" s="175">
        <v>2736395</v>
      </c>
      <c r="H40" s="175">
        <v>704167</v>
      </c>
      <c r="I40" s="175">
        <v>3440562</v>
      </c>
    </row>
    <row r="41" spans="1:9" ht="12.75" customHeight="1" x14ac:dyDescent="0.2">
      <c r="A41" s="171">
        <v>16002</v>
      </c>
      <c r="B41" s="70" t="s">
        <v>227</v>
      </c>
      <c r="C41" s="174">
        <v>3</v>
      </c>
      <c r="D41" s="175">
        <v>32762</v>
      </c>
      <c r="E41" s="175">
        <v>38859</v>
      </c>
      <c r="F41" s="176">
        <v>2.1</v>
      </c>
      <c r="G41" s="175">
        <v>68800</v>
      </c>
      <c r="H41" s="175">
        <v>12804</v>
      </c>
      <c r="I41" s="175">
        <v>81604</v>
      </c>
    </row>
    <row r="42" spans="1:9" ht="12.75" customHeight="1" x14ac:dyDescent="0.2">
      <c r="A42" s="171">
        <v>17001</v>
      </c>
      <c r="B42" s="70" t="s">
        <v>228</v>
      </c>
      <c r="C42" s="174">
        <v>22</v>
      </c>
      <c r="D42" s="175">
        <v>35904</v>
      </c>
      <c r="E42" s="175">
        <v>46299</v>
      </c>
      <c r="F42" s="176">
        <v>19.32</v>
      </c>
      <c r="G42" s="175">
        <v>693667</v>
      </c>
      <c r="H42" s="175">
        <v>200831</v>
      </c>
      <c r="I42" s="175">
        <v>894498</v>
      </c>
    </row>
    <row r="43" spans="1:9" ht="12.75" customHeight="1" x14ac:dyDescent="0.2">
      <c r="A43" s="171">
        <v>17002</v>
      </c>
      <c r="B43" s="70" t="s">
        <v>229</v>
      </c>
      <c r="C43" s="174">
        <v>185</v>
      </c>
      <c r="D43" s="175">
        <v>45837</v>
      </c>
      <c r="E43" s="175">
        <v>57668</v>
      </c>
      <c r="F43" s="176">
        <v>178.93</v>
      </c>
      <c r="G43" s="175">
        <v>8201686</v>
      </c>
      <c r="H43" s="175">
        <v>2116853</v>
      </c>
      <c r="I43" s="175">
        <v>10318539</v>
      </c>
    </row>
    <row r="44" spans="1:9" ht="12.75" customHeight="1" x14ac:dyDescent="0.2">
      <c r="A44" s="171">
        <v>17003</v>
      </c>
      <c r="B44" s="70" t="s">
        <v>230</v>
      </c>
      <c r="C44" s="174">
        <v>23</v>
      </c>
      <c r="D44" s="175">
        <v>37592</v>
      </c>
      <c r="E44" s="175">
        <v>49199</v>
      </c>
      <c r="F44" s="176">
        <v>19.2</v>
      </c>
      <c r="G44" s="175">
        <v>721771</v>
      </c>
      <c r="H44" s="175">
        <v>222855</v>
      </c>
      <c r="I44" s="175">
        <v>944626</v>
      </c>
    </row>
    <row r="45" spans="1:9" ht="12.75" customHeight="1" x14ac:dyDescent="0.2">
      <c r="A45" s="171">
        <v>18003</v>
      </c>
      <c r="B45" s="70" t="s">
        <v>231</v>
      </c>
      <c r="C45" s="174">
        <v>18</v>
      </c>
      <c r="D45" s="175">
        <v>33318</v>
      </c>
      <c r="E45" s="175">
        <v>46647</v>
      </c>
      <c r="F45" s="176">
        <v>17.7</v>
      </c>
      <c r="G45" s="175">
        <v>589726</v>
      </c>
      <c r="H45" s="175">
        <v>235927</v>
      </c>
      <c r="I45" s="175">
        <v>825653</v>
      </c>
    </row>
    <row r="46" spans="1:9" ht="12.75" customHeight="1" x14ac:dyDescent="0.2">
      <c r="A46" s="171">
        <v>18005</v>
      </c>
      <c r="B46" s="70" t="s">
        <v>232</v>
      </c>
      <c r="C46" s="174">
        <v>36</v>
      </c>
      <c r="D46" s="175">
        <v>40583</v>
      </c>
      <c r="E46" s="175">
        <v>51823</v>
      </c>
      <c r="F46" s="176">
        <v>35.51</v>
      </c>
      <c r="G46" s="175">
        <v>1441085</v>
      </c>
      <c r="H46" s="175">
        <v>399140</v>
      </c>
      <c r="I46" s="175">
        <v>1840225</v>
      </c>
    </row>
    <row r="47" spans="1:9" ht="12.75" customHeight="1" x14ac:dyDescent="0.2">
      <c r="A47" s="171">
        <v>19004</v>
      </c>
      <c r="B47" s="70" t="s">
        <v>233</v>
      </c>
      <c r="C47" s="174">
        <v>38</v>
      </c>
      <c r="D47" s="175">
        <v>38514</v>
      </c>
      <c r="E47" s="175">
        <v>50040</v>
      </c>
      <c r="F47" s="176">
        <v>36.29</v>
      </c>
      <c r="G47" s="175">
        <v>1397671</v>
      </c>
      <c r="H47" s="175">
        <v>418270</v>
      </c>
      <c r="I47" s="175">
        <v>1815941</v>
      </c>
    </row>
    <row r="48" spans="1:9" ht="12.75" customHeight="1" x14ac:dyDescent="0.2">
      <c r="A48" s="171">
        <v>20001</v>
      </c>
      <c r="B48" s="70" t="s">
        <v>234</v>
      </c>
      <c r="C48" s="174">
        <v>45</v>
      </c>
      <c r="D48" s="175">
        <v>45205</v>
      </c>
      <c r="E48" s="175">
        <v>59523</v>
      </c>
      <c r="F48" s="176">
        <v>45</v>
      </c>
      <c r="G48" s="175">
        <v>2034245</v>
      </c>
      <c r="H48" s="175">
        <v>644278</v>
      </c>
      <c r="I48" s="175">
        <v>2678523</v>
      </c>
    </row>
    <row r="49" spans="1:9" ht="12.75" customHeight="1" x14ac:dyDescent="0.2">
      <c r="A49" s="171">
        <v>20003</v>
      </c>
      <c r="B49" s="70" t="s">
        <v>235</v>
      </c>
      <c r="C49" s="174">
        <v>35</v>
      </c>
      <c r="D49" s="175">
        <v>40380</v>
      </c>
      <c r="E49" s="175">
        <v>53311</v>
      </c>
      <c r="F49" s="176">
        <v>32.840000000000003</v>
      </c>
      <c r="G49" s="175">
        <v>1326065</v>
      </c>
      <c r="H49" s="175">
        <v>424679</v>
      </c>
      <c r="I49" s="175">
        <v>1750744</v>
      </c>
    </row>
    <row r="50" spans="1:9" ht="12.75" customHeight="1" x14ac:dyDescent="0.2">
      <c r="A50" s="171">
        <v>21001</v>
      </c>
      <c r="B50" s="70" t="s">
        <v>236</v>
      </c>
      <c r="C50" s="174">
        <v>21</v>
      </c>
      <c r="D50" s="175">
        <v>36224</v>
      </c>
      <c r="E50" s="175">
        <v>47844</v>
      </c>
      <c r="F50" s="176">
        <v>18.27</v>
      </c>
      <c r="G50" s="175">
        <v>661812</v>
      </c>
      <c r="H50" s="175">
        <v>212302</v>
      </c>
      <c r="I50" s="175">
        <v>874114</v>
      </c>
    </row>
    <row r="51" spans="1:9" ht="12.75" customHeight="1" x14ac:dyDescent="0.2">
      <c r="A51" s="171">
        <v>21003</v>
      </c>
      <c r="B51" s="70" t="s">
        <v>237</v>
      </c>
      <c r="C51" s="174">
        <v>26</v>
      </c>
      <c r="D51" s="175">
        <v>39159</v>
      </c>
      <c r="E51" s="175">
        <v>48559</v>
      </c>
      <c r="F51" s="176">
        <v>20.88</v>
      </c>
      <c r="G51" s="175">
        <v>817646</v>
      </c>
      <c r="H51" s="175">
        <v>196272</v>
      </c>
      <c r="I51" s="175">
        <v>1013918</v>
      </c>
    </row>
    <row r="52" spans="1:9" ht="12.75" customHeight="1" x14ac:dyDescent="0.2">
      <c r="A52" s="171">
        <v>22001</v>
      </c>
      <c r="B52" s="70" t="s">
        <v>238</v>
      </c>
      <c r="C52" s="174">
        <v>17</v>
      </c>
      <c r="D52" s="175">
        <v>34492</v>
      </c>
      <c r="E52" s="175">
        <v>45166</v>
      </c>
      <c r="F52" s="176">
        <v>16.55</v>
      </c>
      <c r="G52" s="175">
        <v>570842</v>
      </c>
      <c r="H52" s="175">
        <v>176654</v>
      </c>
      <c r="I52" s="175">
        <v>747496</v>
      </c>
    </row>
    <row r="53" spans="1:9" ht="12.75" customHeight="1" x14ac:dyDescent="0.2">
      <c r="A53" s="171">
        <v>22005</v>
      </c>
      <c r="B53" s="70" t="s">
        <v>239</v>
      </c>
      <c r="C53" s="174">
        <v>15</v>
      </c>
      <c r="D53" s="175">
        <v>36444</v>
      </c>
      <c r="E53" s="175">
        <v>49742</v>
      </c>
      <c r="F53" s="176">
        <v>14.5</v>
      </c>
      <c r="G53" s="175">
        <v>528437</v>
      </c>
      <c r="H53" s="175">
        <v>192826</v>
      </c>
      <c r="I53" s="175">
        <v>721263</v>
      </c>
    </row>
    <row r="54" spans="1:9" ht="12.75" customHeight="1" x14ac:dyDescent="0.2">
      <c r="A54" s="171">
        <v>22006</v>
      </c>
      <c r="B54" s="70" t="s">
        <v>240</v>
      </c>
      <c r="C54" s="174">
        <v>34</v>
      </c>
      <c r="D54" s="175">
        <v>38235</v>
      </c>
      <c r="E54" s="175">
        <v>51064</v>
      </c>
      <c r="F54" s="176">
        <v>32.21</v>
      </c>
      <c r="G54" s="175">
        <v>1231538</v>
      </c>
      <c r="H54" s="175">
        <v>413247</v>
      </c>
      <c r="I54" s="175">
        <v>1644785</v>
      </c>
    </row>
    <row r="55" spans="1:9" ht="12.75" customHeight="1" x14ac:dyDescent="0.2">
      <c r="A55" s="171">
        <v>23001</v>
      </c>
      <c r="B55" s="70" t="s">
        <v>241</v>
      </c>
      <c r="C55" s="174">
        <v>20</v>
      </c>
      <c r="D55" s="175">
        <v>38463</v>
      </c>
      <c r="E55" s="175">
        <v>47245</v>
      </c>
      <c r="F55" s="176">
        <v>18.850000000000001</v>
      </c>
      <c r="G55" s="175">
        <v>725026</v>
      </c>
      <c r="H55" s="175">
        <v>165534</v>
      </c>
      <c r="I55" s="175">
        <v>890560</v>
      </c>
    </row>
    <row r="56" spans="1:9" ht="12.75" customHeight="1" x14ac:dyDescent="0.2">
      <c r="A56" s="171">
        <v>23002</v>
      </c>
      <c r="B56" s="70" t="s">
        <v>242</v>
      </c>
      <c r="C56" s="174">
        <v>61</v>
      </c>
      <c r="D56" s="175">
        <v>38952</v>
      </c>
      <c r="E56" s="175">
        <v>49842</v>
      </c>
      <c r="F56" s="176">
        <v>60.27</v>
      </c>
      <c r="G56" s="175">
        <v>2347665</v>
      </c>
      <c r="H56" s="175">
        <v>656307</v>
      </c>
      <c r="I56" s="175">
        <v>3003972</v>
      </c>
    </row>
    <row r="57" spans="1:9" ht="12.75" customHeight="1" x14ac:dyDescent="0.2">
      <c r="A57" s="171">
        <v>23003</v>
      </c>
      <c r="B57" s="70" t="s">
        <v>243</v>
      </c>
      <c r="C57" s="174">
        <v>16</v>
      </c>
      <c r="D57" s="175">
        <v>41289</v>
      </c>
      <c r="E57" s="175">
        <v>48785</v>
      </c>
      <c r="F57" s="176">
        <v>15.12</v>
      </c>
      <c r="G57" s="175">
        <v>624295</v>
      </c>
      <c r="H57" s="175">
        <v>113340</v>
      </c>
      <c r="I57" s="175">
        <v>737635</v>
      </c>
    </row>
    <row r="58" spans="1:9" ht="12.75" customHeight="1" x14ac:dyDescent="0.2">
      <c r="A58" s="171">
        <v>24004</v>
      </c>
      <c r="B58" s="70" t="s">
        <v>244</v>
      </c>
      <c r="C58" s="174">
        <v>29</v>
      </c>
      <c r="D58" s="175">
        <v>35647</v>
      </c>
      <c r="E58" s="175">
        <v>49007</v>
      </c>
      <c r="F58" s="176">
        <v>27.03</v>
      </c>
      <c r="G58" s="175">
        <v>963546</v>
      </c>
      <c r="H58" s="175">
        <v>361103</v>
      </c>
      <c r="I58" s="175">
        <v>1324649</v>
      </c>
    </row>
    <row r="59" spans="1:9" ht="12.75" customHeight="1" x14ac:dyDescent="0.2">
      <c r="A59" s="171">
        <v>25001</v>
      </c>
      <c r="B59" s="70" t="s">
        <v>245</v>
      </c>
      <c r="C59" s="174">
        <v>12</v>
      </c>
      <c r="D59" s="175">
        <v>36657</v>
      </c>
      <c r="E59" s="175">
        <v>43879</v>
      </c>
      <c r="F59" s="176">
        <v>11.47</v>
      </c>
      <c r="G59" s="175">
        <v>420452</v>
      </c>
      <c r="H59" s="175">
        <v>82844</v>
      </c>
      <c r="I59" s="175">
        <v>503296</v>
      </c>
    </row>
    <row r="60" spans="1:9" ht="12.75" customHeight="1" x14ac:dyDescent="0.2">
      <c r="A60" s="171">
        <v>25003</v>
      </c>
      <c r="B60" s="70" t="s">
        <v>246</v>
      </c>
      <c r="C60" s="174">
        <v>11</v>
      </c>
      <c r="D60" s="175">
        <v>35192</v>
      </c>
      <c r="E60" s="175">
        <v>41867</v>
      </c>
      <c r="F60" s="176">
        <v>10.35</v>
      </c>
      <c r="G60" s="175">
        <v>364240</v>
      </c>
      <c r="H60" s="175">
        <v>69086</v>
      </c>
      <c r="I60" s="175">
        <v>433326</v>
      </c>
    </row>
    <row r="61" spans="1:9" ht="12.75" customHeight="1" x14ac:dyDescent="0.2">
      <c r="A61" s="171">
        <v>25004</v>
      </c>
      <c r="B61" s="70" t="s">
        <v>247</v>
      </c>
      <c r="C61" s="174">
        <v>70</v>
      </c>
      <c r="D61" s="175">
        <v>41415</v>
      </c>
      <c r="E61" s="175">
        <v>52678</v>
      </c>
      <c r="F61" s="176">
        <v>66.33</v>
      </c>
      <c r="G61" s="175">
        <v>2747045</v>
      </c>
      <c r="H61" s="175">
        <v>747072</v>
      </c>
      <c r="I61" s="175">
        <v>3494117</v>
      </c>
    </row>
    <row r="62" spans="1:9" ht="12.75" customHeight="1" x14ac:dyDescent="0.2">
      <c r="A62" s="171">
        <v>26002</v>
      </c>
      <c r="B62" s="70" t="s">
        <v>248</v>
      </c>
      <c r="C62" s="174">
        <v>21</v>
      </c>
      <c r="D62" s="175">
        <v>40278</v>
      </c>
      <c r="E62" s="175">
        <v>53200</v>
      </c>
      <c r="F62" s="176">
        <v>17.93</v>
      </c>
      <c r="G62" s="175">
        <v>722176</v>
      </c>
      <c r="H62" s="175">
        <v>231696</v>
      </c>
      <c r="I62" s="175">
        <v>953872</v>
      </c>
    </row>
    <row r="63" spans="1:9" ht="12.75" customHeight="1" x14ac:dyDescent="0.2">
      <c r="A63" s="171">
        <v>26004</v>
      </c>
      <c r="B63" s="70" t="s">
        <v>249</v>
      </c>
      <c r="C63" s="174">
        <v>35</v>
      </c>
      <c r="D63" s="175">
        <v>36084</v>
      </c>
      <c r="E63" s="175">
        <v>48538</v>
      </c>
      <c r="F63" s="176">
        <v>33.770000000000003</v>
      </c>
      <c r="G63" s="175">
        <v>1218555</v>
      </c>
      <c r="H63" s="175">
        <v>420583</v>
      </c>
      <c r="I63" s="175">
        <v>1639138</v>
      </c>
    </row>
    <row r="64" spans="1:9" ht="12.75" customHeight="1" x14ac:dyDescent="0.2">
      <c r="A64" s="171">
        <v>26005</v>
      </c>
      <c r="B64" s="70" t="s">
        <v>250</v>
      </c>
      <c r="C64" s="174">
        <v>16</v>
      </c>
      <c r="D64" s="175">
        <v>37136</v>
      </c>
      <c r="E64" s="175">
        <v>49412</v>
      </c>
      <c r="F64" s="176">
        <v>14.64</v>
      </c>
      <c r="G64" s="175">
        <v>543677</v>
      </c>
      <c r="H64" s="175">
        <v>179711</v>
      </c>
      <c r="I64" s="175">
        <v>723388</v>
      </c>
    </row>
    <row r="65" spans="1:9" ht="12.75" customHeight="1" x14ac:dyDescent="0.2">
      <c r="A65" s="171">
        <v>27001</v>
      </c>
      <c r="B65" s="70" t="s">
        <v>251</v>
      </c>
      <c r="C65" s="174">
        <v>22</v>
      </c>
      <c r="D65" s="175">
        <v>39074</v>
      </c>
      <c r="E65" s="175">
        <v>49433</v>
      </c>
      <c r="F65" s="176">
        <v>21.39</v>
      </c>
      <c r="G65" s="175">
        <v>835785</v>
      </c>
      <c r="H65" s="175">
        <v>221585</v>
      </c>
      <c r="I65" s="175">
        <v>1057370</v>
      </c>
    </row>
    <row r="66" spans="1:9" ht="12.75" customHeight="1" x14ac:dyDescent="0.2">
      <c r="A66" s="171">
        <v>28001</v>
      </c>
      <c r="B66" s="70" t="s">
        <v>252</v>
      </c>
      <c r="C66" s="174">
        <v>19</v>
      </c>
      <c r="D66" s="175">
        <v>38601</v>
      </c>
      <c r="E66" s="175">
        <v>49441</v>
      </c>
      <c r="F66" s="176">
        <v>17.25</v>
      </c>
      <c r="G66" s="175">
        <v>665870</v>
      </c>
      <c r="H66" s="175">
        <v>186994</v>
      </c>
      <c r="I66" s="175">
        <v>852864</v>
      </c>
    </row>
    <row r="67" spans="1:9" ht="12.75" customHeight="1" x14ac:dyDescent="0.2">
      <c r="A67" s="171">
        <v>28002</v>
      </c>
      <c r="B67" s="70" t="s">
        <v>253</v>
      </c>
      <c r="C67" s="174">
        <v>23</v>
      </c>
      <c r="D67" s="175">
        <v>39177</v>
      </c>
      <c r="E67" s="175">
        <v>51892</v>
      </c>
      <c r="F67" s="176">
        <v>21.38</v>
      </c>
      <c r="G67" s="175">
        <v>837595</v>
      </c>
      <c r="H67" s="175">
        <v>271851</v>
      </c>
      <c r="I67" s="175">
        <v>1109446</v>
      </c>
    </row>
    <row r="68" spans="1:9" ht="12.75" customHeight="1" x14ac:dyDescent="0.2">
      <c r="A68" s="171">
        <v>28003</v>
      </c>
      <c r="B68" s="70" t="s">
        <v>254</v>
      </c>
      <c r="C68" s="174">
        <v>50</v>
      </c>
      <c r="D68" s="175">
        <v>39073</v>
      </c>
      <c r="E68" s="175">
        <v>50527</v>
      </c>
      <c r="F68" s="176">
        <v>49.6</v>
      </c>
      <c r="G68" s="175">
        <v>1938004</v>
      </c>
      <c r="H68" s="175">
        <v>568123</v>
      </c>
      <c r="I68" s="175">
        <v>2506127</v>
      </c>
    </row>
    <row r="69" spans="1:9" ht="12.75" customHeight="1" x14ac:dyDescent="0.2">
      <c r="A69" s="171">
        <v>29004</v>
      </c>
      <c r="B69" s="70" t="s">
        <v>255</v>
      </c>
      <c r="C69" s="174">
        <v>43</v>
      </c>
      <c r="D69" s="175">
        <v>36560</v>
      </c>
      <c r="E69" s="175">
        <v>44199</v>
      </c>
      <c r="F69" s="176">
        <v>40.9</v>
      </c>
      <c r="G69" s="175">
        <v>1495312</v>
      </c>
      <c r="H69" s="175">
        <v>312446</v>
      </c>
      <c r="I69" s="175">
        <v>1807758</v>
      </c>
    </row>
    <row r="70" spans="1:9" ht="12.75" customHeight="1" x14ac:dyDescent="0.2">
      <c r="A70" s="171">
        <v>30001</v>
      </c>
      <c r="B70" s="70" t="s">
        <v>256</v>
      </c>
      <c r="C70" s="174">
        <v>33</v>
      </c>
      <c r="D70" s="175">
        <v>35540</v>
      </c>
      <c r="E70" s="175">
        <v>42316</v>
      </c>
      <c r="F70" s="176">
        <v>32.1</v>
      </c>
      <c r="G70" s="175">
        <v>1140840</v>
      </c>
      <c r="H70" s="175">
        <v>217489</v>
      </c>
      <c r="I70" s="175">
        <v>1358329</v>
      </c>
    </row>
    <row r="71" spans="1:9" ht="12.75" customHeight="1" x14ac:dyDescent="0.2">
      <c r="A71" s="171">
        <v>30003</v>
      </c>
      <c r="B71" s="70" t="s">
        <v>345</v>
      </c>
      <c r="C71" s="174">
        <v>37</v>
      </c>
      <c r="D71" s="175">
        <v>36264</v>
      </c>
      <c r="E71" s="175">
        <v>46356</v>
      </c>
      <c r="F71" s="176">
        <v>32.78</v>
      </c>
      <c r="G71" s="175">
        <v>1188721</v>
      </c>
      <c r="H71" s="175">
        <v>330839</v>
      </c>
      <c r="I71" s="175">
        <v>1519560</v>
      </c>
    </row>
    <row r="72" spans="1:9" ht="12.75" customHeight="1" x14ac:dyDescent="0.2">
      <c r="A72" s="171">
        <v>31001</v>
      </c>
      <c r="B72" s="70" t="s">
        <v>257</v>
      </c>
      <c r="C72" s="174">
        <v>23</v>
      </c>
      <c r="D72" s="175">
        <v>39984</v>
      </c>
      <c r="E72" s="175">
        <v>50115</v>
      </c>
      <c r="F72" s="176">
        <v>22.38</v>
      </c>
      <c r="G72" s="175">
        <v>894832</v>
      </c>
      <c r="H72" s="175">
        <v>226743</v>
      </c>
      <c r="I72" s="175">
        <v>1121575</v>
      </c>
    </row>
    <row r="73" spans="1:9" ht="12.75" customHeight="1" x14ac:dyDescent="0.2">
      <c r="A73" s="171">
        <v>32002</v>
      </c>
      <c r="B73" s="70" t="s">
        <v>258</v>
      </c>
      <c r="C73" s="174">
        <v>166</v>
      </c>
      <c r="D73" s="175">
        <v>42310</v>
      </c>
      <c r="E73" s="175">
        <v>51238</v>
      </c>
      <c r="F73" s="176">
        <v>166</v>
      </c>
      <c r="G73" s="175">
        <v>7023382</v>
      </c>
      <c r="H73" s="175">
        <v>1482049</v>
      </c>
      <c r="I73" s="175">
        <v>8505431</v>
      </c>
    </row>
    <row r="74" spans="1:9" ht="12.75" customHeight="1" x14ac:dyDescent="0.2">
      <c r="A74" s="171">
        <v>33001</v>
      </c>
      <c r="B74" s="70" t="s">
        <v>259</v>
      </c>
      <c r="C74" s="174">
        <v>27</v>
      </c>
      <c r="D74" s="175">
        <v>37133</v>
      </c>
      <c r="E74" s="175">
        <v>53923</v>
      </c>
      <c r="F74" s="176">
        <v>26.26</v>
      </c>
      <c r="G74" s="175">
        <v>975120</v>
      </c>
      <c r="H74" s="175">
        <v>440892</v>
      </c>
      <c r="I74" s="175">
        <v>1416012</v>
      </c>
    </row>
    <row r="75" spans="1:9" ht="12.75" customHeight="1" x14ac:dyDescent="0.2">
      <c r="A75" s="171">
        <v>33002</v>
      </c>
      <c r="B75" s="70" t="s">
        <v>260</v>
      </c>
      <c r="C75" s="174">
        <v>35</v>
      </c>
      <c r="D75" s="175">
        <v>36854</v>
      </c>
      <c r="E75" s="175">
        <v>49671</v>
      </c>
      <c r="F75" s="176">
        <v>30.29</v>
      </c>
      <c r="G75" s="175">
        <v>1116321</v>
      </c>
      <c r="H75" s="175">
        <v>388220</v>
      </c>
      <c r="I75" s="175">
        <v>1504541</v>
      </c>
    </row>
    <row r="76" spans="1:9" ht="12.75" customHeight="1" x14ac:dyDescent="0.2">
      <c r="A76" s="171">
        <v>33003</v>
      </c>
      <c r="B76" s="70" t="s">
        <v>261</v>
      </c>
      <c r="C76" s="174">
        <v>47</v>
      </c>
      <c r="D76" s="175">
        <v>40015</v>
      </c>
      <c r="E76" s="175">
        <v>52143</v>
      </c>
      <c r="F76" s="176">
        <v>44.38</v>
      </c>
      <c r="G76" s="175">
        <v>1775874</v>
      </c>
      <c r="H76" s="175">
        <v>538232</v>
      </c>
      <c r="I76" s="175">
        <v>2314106</v>
      </c>
    </row>
    <row r="77" spans="1:9" ht="12.75" customHeight="1" x14ac:dyDescent="0.2">
      <c r="A77" s="171">
        <v>33005</v>
      </c>
      <c r="B77" s="70" t="s">
        <v>262</v>
      </c>
      <c r="C77" s="174">
        <v>26</v>
      </c>
      <c r="D77" s="175">
        <v>35542</v>
      </c>
      <c r="E77" s="175">
        <v>47386</v>
      </c>
      <c r="F77" s="176">
        <v>22.87</v>
      </c>
      <c r="G77" s="175">
        <v>812840</v>
      </c>
      <c r="H77" s="175">
        <v>270867</v>
      </c>
      <c r="I77" s="175">
        <v>1083707</v>
      </c>
    </row>
    <row r="78" spans="1:9" ht="12.75" customHeight="1" x14ac:dyDescent="0.2">
      <c r="A78" s="171">
        <v>34002</v>
      </c>
      <c r="B78" s="70" t="s">
        <v>263</v>
      </c>
      <c r="C78" s="174">
        <v>27</v>
      </c>
      <c r="D78" s="175">
        <v>38270</v>
      </c>
      <c r="E78" s="175">
        <v>49472</v>
      </c>
      <c r="F78" s="176">
        <v>24.87</v>
      </c>
      <c r="G78" s="175">
        <v>951775</v>
      </c>
      <c r="H78" s="175">
        <v>278585</v>
      </c>
      <c r="I78" s="175">
        <v>1230360</v>
      </c>
    </row>
    <row r="79" spans="1:9" ht="12.75" customHeight="1" x14ac:dyDescent="0.2">
      <c r="A79" s="171">
        <v>35002</v>
      </c>
      <c r="B79" s="70" t="s">
        <v>264</v>
      </c>
      <c r="C79" s="174">
        <v>39</v>
      </c>
      <c r="D79" s="175">
        <v>38429</v>
      </c>
      <c r="E79" s="175">
        <v>50878</v>
      </c>
      <c r="F79" s="176">
        <v>37.03</v>
      </c>
      <c r="G79" s="175">
        <v>1423026</v>
      </c>
      <c r="H79" s="175">
        <v>460977</v>
      </c>
      <c r="I79" s="175">
        <v>1884003</v>
      </c>
    </row>
    <row r="80" spans="1:9" ht="12.75" customHeight="1" x14ac:dyDescent="0.2">
      <c r="A80" s="171">
        <v>36002</v>
      </c>
      <c r="B80" s="70" t="s">
        <v>265</v>
      </c>
      <c r="C80" s="174">
        <v>28</v>
      </c>
      <c r="D80" s="175">
        <v>36437</v>
      </c>
      <c r="E80" s="175">
        <v>47582</v>
      </c>
      <c r="F80" s="176">
        <v>26.41</v>
      </c>
      <c r="G80" s="175">
        <v>962296</v>
      </c>
      <c r="H80" s="175">
        <v>294349</v>
      </c>
      <c r="I80" s="175">
        <v>1256645</v>
      </c>
    </row>
    <row r="81" spans="1:9" ht="12.75" customHeight="1" x14ac:dyDescent="0.2">
      <c r="A81" s="171">
        <v>37003</v>
      </c>
      <c r="B81" s="70" t="s">
        <v>266</v>
      </c>
      <c r="C81" s="174">
        <v>21</v>
      </c>
      <c r="D81" s="175">
        <v>33644</v>
      </c>
      <c r="E81" s="175">
        <v>41855</v>
      </c>
      <c r="F81" s="176">
        <v>18.829999999999998</v>
      </c>
      <c r="G81" s="175">
        <v>633522</v>
      </c>
      <c r="H81" s="175">
        <v>154603</v>
      </c>
      <c r="I81" s="175">
        <v>788125</v>
      </c>
    </row>
    <row r="82" spans="1:9" ht="12.75" customHeight="1" x14ac:dyDescent="0.2">
      <c r="A82" s="171">
        <v>38001</v>
      </c>
      <c r="B82" s="70" t="s">
        <v>267</v>
      </c>
      <c r="C82" s="174">
        <v>24</v>
      </c>
      <c r="D82" s="175">
        <v>39618</v>
      </c>
      <c r="E82" s="175">
        <v>52182</v>
      </c>
      <c r="F82" s="176">
        <v>21.25</v>
      </c>
      <c r="G82" s="175">
        <v>841878</v>
      </c>
      <c r="H82" s="175">
        <v>266992</v>
      </c>
      <c r="I82" s="175">
        <v>1108870</v>
      </c>
    </row>
    <row r="83" spans="1:9" ht="12.75" customHeight="1" x14ac:dyDescent="0.2">
      <c r="A83" s="171">
        <v>38002</v>
      </c>
      <c r="B83" s="70" t="s">
        <v>268</v>
      </c>
      <c r="C83" s="174">
        <v>27</v>
      </c>
      <c r="D83" s="175">
        <v>38144</v>
      </c>
      <c r="E83" s="175">
        <v>50462</v>
      </c>
      <c r="F83" s="176">
        <v>25.42</v>
      </c>
      <c r="G83" s="175">
        <v>969626</v>
      </c>
      <c r="H83" s="175">
        <v>313113</v>
      </c>
      <c r="I83" s="175">
        <v>1282739</v>
      </c>
    </row>
    <row r="84" spans="1:9" ht="12.75" customHeight="1" x14ac:dyDescent="0.2">
      <c r="A84" s="171">
        <v>38003</v>
      </c>
      <c r="B84" s="70" t="s">
        <v>269</v>
      </c>
      <c r="C84" s="174">
        <v>21</v>
      </c>
      <c r="D84" s="175">
        <v>36899</v>
      </c>
      <c r="E84" s="175">
        <v>48953</v>
      </c>
      <c r="F84" s="176">
        <v>19.62</v>
      </c>
      <c r="G84" s="175">
        <v>723960</v>
      </c>
      <c r="H84" s="175">
        <v>236507</v>
      </c>
      <c r="I84" s="175">
        <v>960467</v>
      </c>
    </row>
    <row r="85" spans="1:9" ht="12.75" customHeight="1" x14ac:dyDescent="0.2">
      <c r="A85" s="171">
        <v>39001</v>
      </c>
      <c r="B85" s="70" t="s">
        <v>347</v>
      </c>
      <c r="C85" s="174">
        <v>40</v>
      </c>
      <c r="D85" s="175">
        <v>40211</v>
      </c>
      <c r="E85" s="175">
        <v>55765</v>
      </c>
      <c r="F85" s="176">
        <v>38.47</v>
      </c>
      <c r="G85" s="175">
        <v>1546902</v>
      </c>
      <c r="H85" s="175">
        <v>598393</v>
      </c>
      <c r="I85" s="175">
        <v>2145295</v>
      </c>
    </row>
    <row r="86" spans="1:9" ht="12.75" customHeight="1" x14ac:dyDescent="0.2">
      <c r="A86" s="171">
        <v>39002</v>
      </c>
      <c r="B86" s="70" t="s">
        <v>270</v>
      </c>
      <c r="C86" s="174">
        <v>81</v>
      </c>
      <c r="D86" s="175">
        <v>43035</v>
      </c>
      <c r="E86" s="175">
        <v>52922</v>
      </c>
      <c r="F86" s="176">
        <v>80.819999999999993</v>
      </c>
      <c r="G86" s="175">
        <v>3478051</v>
      </c>
      <c r="H86" s="175">
        <v>799087</v>
      </c>
      <c r="I86" s="175">
        <v>4277138</v>
      </c>
    </row>
    <row r="87" spans="1:9" ht="12.75" customHeight="1" x14ac:dyDescent="0.2">
      <c r="A87" s="171">
        <v>39004</v>
      </c>
      <c r="B87" s="70" t="s">
        <v>271</v>
      </c>
      <c r="C87" s="174">
        <v>24</v>
      </c>
      <c r="D87" s="175">
        <v>31298</v>
      </c>
      <c r="E87" s="175">
        <v>37762</v>
      </c>
      <c r="F87" s="176">
        <v>21.14</v>
      </c>
      <c r="G87" s="175">
        <v>661650</v>
      </c>
      <c r="H87" s="175">
        <v>136633</v>
      </c>
      <c r="I87" s="175">
        <v>798283</v>
      </c>
    </row>
    <row r="88" spans="1:9" ht="12.75" customHeight="1" x14ac:dyDescent="0.2">
      <c r="A88" s="171">
        <v>39005</v>
      </c>
      <c r="B88" s="70" t="s">
        <v>272</v>
      </c>
      <c r="C88" s="174">
        <v>20</v>
      </c>
      <c r="D88" s="175">
        <v>34198</v>
      </c>
      <c r="E88" s="175">
        <v>43044</v>
      </c>
      <c r="F88" s="176">
        <v>18.2</v>
      </c>
      <c r="G88" s="175">
        <v>622409</v>
      </c>
      <c r="H88" s="175">
        <v>160985</v>
      </c>
      <c r="I88" s="175">
        <v>783394</v>
      </c>
    </row>
    <row r="89" spans="1:9" ht="12.75" customHeight="1" x14ac:dyDescent="0.2">
      <c r="A89" s="171">
        <v>40001</v>
      </c>
      <c r="B89" s="70" t="s">
        <v>273</v>
      </c>
      <c r="C89" s="174">
        <v>67</v>
      </c>
      <c r="D89" s="175">
        <v>43922</v>
      </c>
      <c r="E89" s="175">
        <v>60818</v>
      </c>
      <c r="F89" s="176">
        <v>67</v>
      </c>
      <c r="G89" s="175">
        <v>2942790</v>
      </c>
      <c r="H89" s="175">
        <v>1132031</v>
      </c>
      <c r="I89" s="175">
        <v>4074821</v>
      </c>
    </row>
    <row r="90" spans="1:9" ht="12.75" customHeight="1" x14ac:dyDescent="0.2">
      <c r="A90" s="171">
        <v>40002</v>
      </c>
      <c r="B90" s="70" t="s">
        <v>274</v>
      </c>
      <c r="C90" s="174">
        <v>151</v>
      </c>
      <c r="D90" s="175">
        <v>41944</v>
      </c>
      <c r="E90" s="175">
        <v>50793</v>
      </c>
      <c r="F90" s="176">
        <v>148.30000000000001</v>
      </c>
      <c r="G90" s="175">
        <v>6220295</v>
      </c>
      <c r="H90" s="175">
        <v>1312249</v>
      </c>
      <c r="I90" s="175">
        <v>7532544</v>
      </c>
    </row>
    <row r="91" spans="1:9" ht="12.75" customHeight="1" x14ac:dyDescent="0.2">
      <c r="A91" s="171">
        <v>41001</v>
      </c>
      <c r="B91" s="70" t="s">
        <v>275</v>
      </c>
      <c r="C91" s="174">
        <v>63</v>
      </c>
      <c r="D91" s="175">
        <v>38985</v>
      </c>
      <c r="E91" s="175">
        <v>48085</v>
      </c>
      <c r="F91" s="176">
        <v>61.64</v>
      </c>
      <c r="G91" s="175">
        <v>2403037</v>
      </c>
      <c r="H91" s="175">
        <v>560907</v>
      </c>
      <c r="I91" s="175">
        <v>2963944</v>
      </c>
    </row>
    <row r="92" spans="1:9" ht="12.75" customHeight="1" x14ac:dyDescent="0.2">
      <c r="A92" s="171">
        <v>41002</v>
      </c>
      <c r="B92" s="70" t="s">
        <v>276</v>
      </c>
      <c r="C92" s="174">
        <v>285</v>
      </c>
      <c r="D92" s="175">
        <v>39405</v>
      </c>
      <c r="E92" s="175">
        <v>49104</v>
      </c>
      <c r="F92" s="176">
        <v>280.37</v>
      </c>
      <c r="G92" s="175">
        <v>11047853</v>
      </c>
      <c r="H92" s="175">
        <v>2719414</v>
      </c>
      <c r="I92" s="175">
        <v>13767267</v>
      </c>
    </row>
    <row r="93" spans="1:9" ht="12.75" customHeight="1" x14ac:dyDescent="0.2">
      <c r="A93" s="171">
        <v>41004</v>
      </c>
      <c r="B93" s="70" t="s">
        <v>277</v>
      </c>
      <c r="C93" s="174">
        <v>71</v>
      </c>
      <c r="D93" s="175">
        <v>37682</v>
      </c>
      <c r="E93" s="175">
        <v>47937</v>
      </c>
      <c r="F93" s="176">
        <v>69.62</v>
      </c>
      <c r="G93" s="175">
        <v>2623453</v>
      </c>
      <c r="H93" s="175">
        <v>713891</v>
      </c>
      <c r="I93" s="175">
        <v>3337344</v>
      </c>
    </row>
    <row r="94" spans="1:9" ht="12.75" customHeight="1" x14ac:dyDescent="0.2">
      <c r="A94" s="171">
        <v>41005</v>
      </c>
      <c r="B94" s="70" t="s">
        <v>278</v>
      </c>
      <c r="C94" s="174">
        <v>100</v>
      </c>
      <c r="D94" s="175">
        <v>38871</v>
      </c>
      <c r="E94" s="175">
        <v>49931</v>
      </c>
      <c r="F94" s="176">
        <v>99</v>
      </c>
      <c r="G94" s="175">
        <v>3848207</v>
      </c>
      <c r="H94" s="175">
        <v>1094984</v>
      </c>
      <c r="I94" s="175">
        <v>4943191</v>
      </c>
    </row>
    <row r="95" spans="1:9" ht="12.75" customHeight="1" x14ac:dyDescent="0.2">
      <c r="A95" s="171">
        <v>42001</v>
      </c>
      <c r="B95" s="70" t="s">
        <v>279</v>
      </c>
      <c r="C95" s="174">
        <v>40</v>
      </c>
      <c r="D95" s="175">
        <v>43860</v>
      </c>
      <c r="E95" s="175">
        <v>57266</v>
      </c>
      <c r="F95" s="176">
        <v>38.79</v>
      </c>
      <c r="G95" s="175">
        <v>1701334</v>
      </c>
      <c r="H95" s="175">
        <v>520008</v>
      </c>
      <c r="I95" s="175">
        <v>2221342</v>
      </c>
    </row>
    <row r="96" spans="1:9" ht="12.75" customHeight="1" x14ac:dyDescent="0.2">
      <c r="A96" s="171">
        <v>43001</v>
      </c>
      <c r="B96" s="70" t="s">
        <v>280</v>
      </c>
      <c r="C96" s="174">
        <v>24</v>
      </c>
      <c r="D96" s="175">
        <v>38979</v>
      </c>
      <c r="E96" s="175">
        <v>49375</v>
      </c>
      <c r="F96" s="176">
        <v>21.51</v>
      </c>
      <c r="G96" s="175">
        <v>838433</v>
      </c>
      <c r="H96" s="175">
        <v>223627</v>
      </c>
      <c r="I96" s="175">
        <v>1062060</v>
      </c>
    </row>
    <row r="97" spans="1:9" ht="12.75" customHeight="1" x14ac:dyDescent="0.2">
      <c r="A97" s="171">
        <v>43002</v>
      </c>
      <c r="B97" s="70" t="s">
        <v>281</v>
      </c>
      <c r="C97" s="174">
        <v>22</v>
      </c>
      <c r="D97" s="175">
        <v>38040</v>
      </c>
      <c r="E97" s="175">
        <v>47662</v>
      </c>
      <c r="F97" s="176">
        <v>20.63</v>
      </c>
      <c r="G97" s="175">
        <v>784775</v>
      </c>
      <c r="H97" s="175">
        <v>198489</v>
      </c>
      <c r="I97" s="175">
        <v>983264</v>
      </c>
    </row>
    <row r="98" spans="1:9" ht="12.75" customHeight="1" x14ac:dyDescent="0.2">
      <c r="A98" s="171">
        <v>43007</v>
      </c>
      <c r="B98" s="70" t="s">
        <v>282</v>
      </c>
      <c r="C98" s="174">
        <v>33</v>
      </c>
      <c r="D98" s="175">
        <v>39059</v>
      </c>
      <c r="E98" s="175">
        <v>50237</v>
      </c>
      <c r="F98" s="176">
        <v>30.15</v>
      </c>
      <c r="G98" s="175">
        <v>1177636</v>
      </c>
      <c r="H98" s="175">
        <v>337012</v>
      </c>
      <c r="I98" s="175">
        <v>1514648</v>
      </c>
    </row>
    <row r="99" spans="1:9" ht="12.75" customHeight="1" x14ac:dyDescent="0.2">
      <c r="A99" s="171">
        <v>44001</v>
      </c>
      <c r="B99" s="70" t="s">
        <v>283</v>
      </c>
      <c r="C99" s="174">
        <v>21</v>
      </c>
      <c r="D99" s="175">
        <v>36080</v>
      </c>
      <c r="E99" s="175">
        <v>49938</v>
      </c>
      <c r="F99" s="176">
        <v>18.72</v>
      </c>
      <c r="G99" s="175">
        <v>675420</v>
      </c>
      <c r="H99" s="175">
        <v>259421</v>
      </c>
      <c r="I99" s="175">
        <v>934841</v>
      </c>
    </row>
    <row r="100" spans="1:9" ht="12.75" customHeight="1" x14ac:dyDescent="0.2">
      <c r="A100" s="171">
        <v>44002</v>
      </c>
      <c r="B100" s="70" t="s">
        <v>284</v>
      </c>
      <c r="C100" s="174">
        <v>24</v>
      </c>
      <c r="D100" s="175">
        <v>31981</v>
      </c>
      <c r="E100" s="175">
        <v>38763</v>
      </c>
      <c r="F100" s="176">
        <v>22.88</v>
      </c>
      <c r="G100" s="175">
        <v>731730</v>
      </c>
      <c r="H100" s="175">
        <v>155159</v>
      </c>
      <c r="I100" s="175">
        <v>886889</v>
      </c>
    </row>
    <row r="101" spans="1:9" ht="12.75" customHeight="1" x14ac:dyDescent="0.2">
      <c r="A101" s="171">
        <v>45004</v>
      </c>
      <c r="B101" s="70" t="s">
        <v>346</v>
      </c>
      <c r="C101" s="174">
        <v>38</v>
      </c>
      <c r="D101" s="175">
        <v>42055</v>
      </c>
      <c r="E101" s="175">
        <v>51292</v>
      </c>
      <c r="F101" s="176">
        <v>36.700000000000003</v>
      </c>
      <c r="G101" s="175">
        <v>1543403</v>
      </c>
      <c r="H101" s="175">
        <v>339022</v>
      </c>
      <c r="I101" s="175">
        <v>1882425</v>
      </c>
    </row>
    <row r="102" spans="1:9" ht="12.75" customHeight="1" x14ac:dyDescent="0.2">
      <c r="A102" s="171">
        <v>45005</v>
      </c>
      <c r="B102" s="70" t="s">
        <v>285</v>
      </c>
      <c r="C102" s="174">
        <v>21</v>
      </c>
      <c r="D102" s="175">
        <v>38856</v>
      </c>
      <c r="E102" s="175">
        <v>50718</v>
      </c>
      <c r="F102" s="176">
        <v>20.04</v>
      </c>
      <c r="G102" s="175">
        <v>778677</v>
      </c>
      <c r="H102" s="175">
        <v>237717</v>
      </c>
      <c r="I102" s="175">
        <v>1016394</v>
      </c>
    </row>
    <row r="103" spans="1:9" ht="12.75" customHeight="1" x14ac:dyDescent="0.2">
      <c r="A103" s="171">
        <v>46001</v>
      </c>
      <c r="B103" s="70" t="s">
        <v>286</v>
      </c>
      <c r="C103" s="174">
        <v>190</v>
      </c>
      <c r="D103" s="175">
        <v>40919</v>
      </c>
      <c r="E103" s="175">
        <v>52125</v>
      </c>
      <c r="F103" s="176">
        <v>187.06</v>
      </c>
      <c r="G103" s="175">
        <v>7654386</v>
      </c>
      <c r="H103" s="175">
        <v>2096092</v>
      </c>
      <c r="I103" s="175">
        <v>9750478</v>
      </c>
    </row>
    <row r="104" spans="1:9" ht="12.75" customHeight="1" x14ac:dyDescent="0.2">
      <c r="A104" s="171">
        <v>46002</v>
      </c>
      <c r="B104" s="70" t="s">
        <v>287</v>
      </c>
      <c r="C104" s="174">
        <v>18</v>
      </c>
      <c r="D104" s="175">
        <v>32261</v>
      </c>
      <c r="E104" s="175">
        <v>39541</v>
      </c>
      <c r="F104" s="176">
        <v>17.22</v>
      </c>
      <c r="G104" s="175">
        <v>555538</v>
      </c>
      <c r="H104" s="175">
        <v>125364</v>
      </c>
      <c r="I104" s="175">
        <v>680902</v>
      </c>
    </row>
    <row r="105" spans="1:9" ht="12.75" customHeight="1" x14ac:dyDescent="0.2">
      <c r="A105" s="171">
        <v>47001</v>
      </c>
      <c r="B105" s="70" t="s">
        <v>288</v>
      </c>
      <c r="C105" s="174">
        <v>42</v>
      </c>
      <c r="D105" s="175">
        <v>36781</v>
      </c>
      <c r="E105" s="175">
        <v>48629</v>
      </c>
      <c r="F105" s="176">
        <v>41.33</v>
      </c>
      <c r="G105" s="175">
        <v>1520155</v>
      </c>
      <c r="H105" s="175">
        <v>489664</v>
      </c>
      <c r="I105" s="175">
        <v>2009819</v>
      </c>
    </row>
    <row r="106" spans="1:9" ht="12.75" customHeight="1" x14ac:dyDescent="0.2">
      <c r="A106" s="171">
        <v>48003</v>
      </c>
      <c r="B106" s="70" t="s">
        <v>289</v>
      </c>
      <c r="C106" s="174">
        <v>33</v>
      </c>
      <c r="D106" s="175">
        <v>38136</v>
      </c>
      <c r="E106" s="175">
        <v>48913</v>
      </c>
      <c r="F106" s="176">
        <v>32.15</v>
      </c>
      <c r="G106" s="175">
        <v>1226078</v>
      </c>
      <c r="H106" s="175">
        <v>346479</v>
      </c>
      <c r="I106" s="175">
        <v>1572557</v>
      </c>
    </row>
    <row r="107" spans="1:9" ht="12.75" customHeight="1" x14ac:dyDescent="0.2">
      <c r="A107" s="171">
        <v>49001</v>
      </c>
      <c r="B107" s="70" t="s">
        <v>290</v>
      </c>
      <c r="C107" s="174">
        <v>35</v>
      </c>
      <c r="D107" s="175">
        <v>38489</v>
      </c>
      <c r="E107" s="175">
        <v>50098</v>
      </c>
      <c r="F107" s="176">
        <v>34.479999999999997</v>
      </c>
      <c r="G107" s="175">
        <v>1327103</v>
      </c>
      <c r="H107" s="175">
        <v>400271</v>
      </c>
      <c r="I107" s="175">
        <v>1727374</v>
      </c>
    </row>
    <row r="108" spans="1:9" ht="12.75" customHeight="1" x14ac:dyDescent="0.2">
      <c r="A108" s="171">
        <v>49002</v>
      </c>
      <c r="B108" s="70" t="s">
        <v>291</v>
      </c>
      <c r="C108" s="174">
        <v>226</v>
      </c>
      <c r="D108" s="175">
        <v>42987</v>
      </c>
      <c r="E108" s="175">
        <v>57947</v>
      </c>
      <c r="F108" s="176">
        <v>222.77</v>
      </c>
      <c r="G108" s="175">
        <v>9576299</v>
      </c>
      <c r="H108" s="175">
        <v>3332630</v>
      </c>
      <c r="I108" s="175">
        <v>12908929</v>
      </c>
    </row>
    <row r="109" spans="1:9" ht="12.75" customHeight="1" x14ac:dyDescent="0.2">
      <c r="A109" s="171">
        <v>49003</v>
      </c>
      <c r="B109" s="70" t="s">
        <v>292</v>
      </c>
      <c r="C109" s="174">
        <v>67</v>
      </c>
      <c r="D109" s="175">
        <v>38659</v>
      </c>
      <c r="E109" s="175">
        <v>49291</v>
      </c>
      <c r="F109" s="176">
        <v>64.209999999999994</v>
      </c>
      <c r="G109" s="175">
        <v>2482279</v>
      </c>
      <c r="H109" s="175">
        <v>682725</v>
      </c>
      <c r="I109" s="175">
        <v>3165004</v>
      </c>
    </row>
    <row r="110" spans="1:9" ht="12.75" customHeight="1" x14ac:dyDescent="0.2">
      <c r="A110" s="171">
        <v>49004</v>
      </c>
      <c r="B110" s="70" t="s">
        <v>389</v>
      </c>
      <c r="C110" s="174">
        <v>33</v>
      </c>
      <c r="D110" s="175">
        <v>39009</v>
      </c>
      <c r="E110" s="175">
        <v>51364</v>
      </c>
      <c r="F110" s="176">
        <v>32.97</v>
      </c>
      <c r="G110" s="175">
        <v>1286122</v>
      </c>
      <c r="H110" s="175">
        <v>407344</v>
      </c>
      <c r="I110" s="175">
        <v>1693466</v>
      </c>
    </row>
    <row r="111" spans="1:9" ht="12.75" customHeight="1" x14ac:dyDescent="0.2">
      <c r="A111" s="171">
        <v>49005</v>
      </c>
      <c r="B111" s="70" t="s">
        <v>293</v>
      </c>
      <c r="C111" s="174">
        <v>1540</v>
      </c>
      <c r="D111" s="175">
        <v>46663</v>
      </c>
      <c r="E111" s="175">
        <v>62218</v>
      </c>
      <c r="F111" s="176">
        <v>1510.78</v>
      </c>
      <c r="G111" s="175">
        <v>70497356</v>
      </c>
      <c r="H111" s="175">
        <v>23500674</v>
      </c>
      <c r="I111" s="175">
        <v>93998030</v>
      </c>
    </row>
    <row r="112" spans="1:9" ht="12.75" customHeight="1" x14ac:dyDescent="0.2">
      <c r="A112" s="171">
        <v>49006</v>
      </c>
      <c r="B112" s="70" t="s">
        <v>294</v>
      </c>
      <c r="C112" s="174">
        <v>60</v>
      </c>
      <c r="D112" s="175">
        <v>41335</v>
      </c>
      <c r="E112" s="175">
        <v>53654</v>
      </c>
      <c r="F112" s="176">
        <v>60</v>
      </c>
      <c r="G112" s="175">
        <v>2480122</v>
      </c>
      <c r="H112" s="175">
        <v>739109</v>
      </c>
      <c r="I112" s="175">
        <v>3219231</v>
      </c>
    </row>
    <row r="113" spans="1:9" ht="12.75" customHeight="1" x14ac:dyDescent="0.2">
      <c r="A113" s="171">
        <v>49007</v>
      </c>
      <c r="B113" s="70" t="s">
        <v>295</v>
      </c>
      <c r="C113" s="174">
        <v>93</v>
      </c>
      <c r="D113" s="175">
        <v>41126</v>
      </c>
      <c r="E113" s="175">
        <v>50272</v>
      </c>
      <c r="F113" s="176">
        <v>88.9</v>
      </c>
      <c r="G113" s="175">
        <v>3656068</v>
      </c>
      <c r="H113" s="175">
        <v>813076</v>
      </c>
      <c r="I113" s="175">
        <v>4469144</v>
      </c>
    </row>
    <row r="114" spans="1:9" ht="12.75" customHeight="1" x14ac:dyDescent="0.2">
      <c r="A114" s="171">
        <v>50003</v>
      </c>
      <c r="B114" s="70" t="s">
        <v>296</v>
      </c>
      <c r="C114" s="174">
        <v>59</v>
      </c>
      <c r="D114" s="175">
        <v>35055</v>
      </c>
      <c r="E114" s="175">
        <v>42982</v>
      </c>
      <c r="F114" s="176">
        <v>55.25</v>
      </c>
      <c r="G114" s="175">
        <v>1936806</v>
      </c>
      <c r="H114" s="175">
        <v>437946</v>
      </c>
      <c r="I114" s="175">
        <v>2374752</v>
      </c>
    </row>
    <row r="115" spans="1:9" ht="12.75" customHeight="1" x14ac:dyDescent="0.2">
      <c r="A115" s="171">
        <v>50005</v>
      </c>
      <c r="B115" s="70" t="s">
        <v>297</v>
      </c>
      <c r="C115" s="174">
        <v>21</v>
      </c>
      <c r="D115" s="175">
        <v>34192</v>
      </c>
      <c r="E115" s="175">
        <v>43001</v>
      </c>
      <c r="F115" s="176">
        <v>19.75</v>
      </c>
      <c r="G115" s="175">
        <v>675293</v>
      </c>
      <c r="H115" s="175">
        <v>173981</v>
      </c>
      <c r="I115" s="175">
        <v>849274</v>
      </c>
    </row>
    <row r="116" spans="1:9" ht="12.75" customHeight="1" x14ac:dyDescent="0.2">
      <c r="A116" s="171">
        <v>51001</v>
      </c>
      <c r="B116" s="70" t="s">
        <v>298</v>
      </c>
      <c r="C116" s="174">
        <v>188</v>
      </c>
      <c r="D116" s="175">
        <v>49535</v>
      </c>
      <c r="E116" s="175">
        <v>61102</v>
      </c>
      <c r="F116" s="176">
        <v>187.2</v>
      </c>
      <c r="G116" s="175">
        <v>9273030</v>
      </c>
      <c r="H116" s="175">
        <v>2165220</v>
      </c>
      <c r="I116" s="175">
        <v>11438250</v>
      </c>
    </row>
    <row r="117" spans="1:9" ht="12.75" customHeight="1" x14ac:dyDescent="0.2">
      <c r="A117" s="171">
        <v>51002</v>
      </c>
      <c r="B117" s="70" t="s">
        <v>299</v>
      </c>
      <c r="C117" s="174">
        <v>39</v>
      </c>
      <c r="D117" s="175">
        <v>44428</v>
      </c>
      <c r="E117" s="175">
        <v>56701</v>
      </c>
      <c r="F117" s="176">
        <v>38.75</v>
      </c>
      <c r="G117" s="175">
        <v>1721574</v>
      </c>
      <c r="H117" s="175">
        <v>475585</v>
      </c>
      <c r="I117" s="175">
        <v>2197159</v>
      </c>
    </row>
    <row r="118" spans="1:9" ht="12.75" customHeight="1" x14ac:dyDescent="0.2">
      <c r="A118" s="171">
        <v>51003</v>
      </c>
      <c r="B118" s="70" t="s">
        <v>300</v>
      </c>
      <c r="C118" s="174">
        <v>21</v>
      </c>
      <c r="D118" s="175">
        <v>38581</v>
      </c>
      <c r="E118" s="175">
        <v>51837</v>
      </c>
      <c r="F118" s="176">
        <v>20.43</v>
      </c>
      <c r="G118" s="175">
        <v>788201</v>
      </c>
      <c r="H118" s="175">
        <v>270821</v>
      </c>
      <c r="I118" s="175">
        <v>1059022</v>
      </c>
    </row>
    <row r="119" spans="1:9" ht="12.75" customHeight="1" x14ac:dyDescent="0.2">
      <c r="A119" s="171">
        <v>51004</v>
      </c>
      <c r="B119" s="70" t="s">
        <v>351</v>
      </c>
      <c r="C119" s="174">
        <v>805</v>
      </c>
      <c r="D119" s="175">
        <v>45508</v>
      </c>
      <c r="E119" s="175">
        <v>58476</v>
      </c>
      <c r="F119" s="176">
        <v>796.78</v>
      </c>
      <c r="G119" s="175">
        <v>36260210</v>
      </c>
      <c r="H119" s="175">
        <v>10331986</v>
      </c>
      <c r="I119" s="175">
        <v>46592196</v>
      </c>
    </row>
    <row r="120" spans="1:9" ht="12.75" customHeight="1" x14ac:dyDescent="0.2">
      <c r="A120" s="171">
        <v>51005</v>
      </c>
      <c r="B120" s="70" t="s">
        <v>301</v>
      </c>
      <c r="C120" s="174">
        <v>24</v>
      </c>
      <c r="D120" s="175">
        <v>39423</v>
      </c>
      <c r="E120" s="175">
        <v>52842</v>
      </c>
      <c r="F120" s="176">
        <v>22.93</v>
      </c>
      <c r="G120" s="175">
        <v>903979</v>
      </c>
      <c r="H120" s="175">
        <v>307686</v>
      </c>
      <c r="I120" s="175">
        <v>1211665</v>
      </c>
    </row>
    <row r="121" spans="1:9" ht="12.75" customHeight="1" x14ac:dyDescent="0.2">
      <c r="A121" s="171">
        <v>52001</v>
      </c>
      <c r="B121" s="70" t="s">
        <v>302</v>
      </c>
      <c r="C121" s="174">
        <v>18</v>
      </c>
      <c r="D121" s="175">
        <v>40874</v>
      </c>
      <c r="E121" s="175">
        <v>47287</v>
      </c>
      <c r="F121" s="176">
        <v>17.5</v>
      </c>
      <c r="G121" s="175">
        <v>715303</v>
      </c>
      <c r="H121" s="175">
        <v>112211</v>
      </c>
      <c r="I121" s="175">
        <v>827514</v>
      </c>
    </row>
    <row r="122" spans="1:9" ht="12.75" customHeight="1" x14ac:dyDescent="0.2">
      <c r="A122" s="171">
        <v>52004</v>
      </c>
      <c r="B122" s="70" t="s">
        <v>303</v>
      </c>
      <c r="C122" s="174">
        <v>25</v>
      </c>
      <c r="D122" s="175">
        <v>42981</v>
      </c>
      <c r="E122" s="175">
        <v>52465</v>
      </c>
      <c r="F122" s="176">
        <v>21.85</v>
      </c>
      <c r="G122" s="175">
        <v>939144</v>
      </c>
      <c r="H122" s="175">
        <v>207218</v>
      </c>
      <c r="I122" s="175">
        <v>1146362</v>
      </c>
    </row>
    <row r="123" spans="1:9" ht="12.75" customHeight="1" x14ac:dyDescent="0.2">
      <c r="A123" s="171">
        <v>53001</v>
      </c>
      <c r="B123" s="70" t="s">
        <v>304</v>
      </c>
      <c r="C123" s="174">
        <v>23</v>
      </c>
      <c r="D123" s="175">
        <v>36560</v>
      </c>
      <c r="E123" s="175">
        <v>46077</v>
      </c>
      <c r="F123" s="176">
        <v>21.75</v>
      </c>
      <c r="G123" s="175">
        <v>795190</v>
      </c>
      <c r="H123" s="175">
        <v>206983</v>
      </c>
      <c r="I123" s="175">
        <v>1002173</v>
      </c>
    </row>
    <row r="124" spans="1:9" ht="12.75" customHeight="1" x14ac:dyDescent="0.2">
      <c r="A124" s="171">
        <v>53002</v>
      </c>
      <c r="B124" s="70" t="s">
        <v>305</v>
      </c>
      <c r="C124" s="174">
        <v>18</v>
      </c>
      <c r="D124" s="175">
        <v>34174</v>
      </c>
      <c r="E124" s="175">
        <v>47033</v>
      </c>
      <c r="F124" s="176">
        <v>15.88</v>
      </c>
      <c r="G124" s="175">
        <v>542676</v>
      </c>
      <c r="H124" s="175">
        <v>204201</v>
      </c>
      <c r="I124" s="175">
        <v>746877</v>
      </c>
    </row>
    <row r="125" spans="1:9" ht="12.75" customHeight="1" x14ac:dyDescent="0.2">
      <c r="A125" s="171">
        <v>54002</v>
      </c>
      <c r="B125" s="70" t="s">
        <v>306</v>
      </c>
      <c r="C125" s="174">
        <v>72</v>
      </c>
      <c r="D125" s="175">
        <v>40215</v>
      </c>
      <c r="E125" s="175">
        <v>51500</v>
      </c>
      <c r="F125" s="176">
        <v>71.040000000000006</v>
      </c>
      <c r="G125" s="175">
        <v>2856905</v>
      </c>
      <c r="H125" s="175">
        <v>801648</v>
      </c>
      <c r="I125" s="175">
        <v>3658553</v>
      </c>
    </row>
    <row r="126" spans="1:9" ht="12.75" customHeight="1" x14ac:dyDescent="0.2">
      <c r="A126" s="171">
        <v>54004</v>
      </c>
      <c r="B126" s="70" t="s">
        <v>307</v>
      </c>
      <c r="C126" s="174">
        <v>23</v>
      </c>
      <c r="D126" s="175">
        <v>38379</v>
      </c>
      <c r="E126" s="175">
        <v>52082</v>
      </c>
      <c r="F126" s="176">
        <v>21.25</v>
      </c>
      <c r="G126" s="175">
        <v>815555</v>
      </c>
      <c r="H126" s="175">
        <v>291179</v>
      </c>
      <c r="I126" s="175">
        <v>1106734</v>
      </c>
    </row>
    <row r="127" spans="1:9" ht="12.75" customHeight="1" x14ac:dyDescent="0.2">
      <c r="A127" s="171">
        <v>54006</v>
      </c>
      <c r="B127" s="70" t="s">
        <v>308</v>
      </c>
      <c r="C127" s="174">
        <v>17</v>
      </c>
      <c r="D127" s="175">
        <v>32905</v>
      </c>
      <c r="E127" s="175">
        <v>42125</v>
      </c>
      <c r="F127" s="176">
        <v>16.559999999999999</v>
      </c>
      <c r="G127" s="175">
        <v>544910</v>
      </c>
      <c r="H127" s="175">
        <v>152687</v>
      </c>
      <c r="I127" s="175">
        <v>697597</v>
      </c>
    </row>
    <row r="128" spans="1:9" ht="12.75" customHeight="1" x14ac:dyDescent="0.2">
      <c r="A128" s="171">
        <v>54007</v>
      </c>
      <c r="B128" s="70" t="s">
        <v>309</v>
      </c>
      <c r="C128" s="174">
        <v>19</v>
      </c>
      <c r="D128" s="175">
        <v>35064</v>
      </c>
      <c r="E128" s="175">
        <v>45149</v>
      </c>
      <c r="F128" s="176">
        <v>18.07</v>
      </c>
      <c r="G128" s="175">
        <v>633607</v>
      </c>
      <c r="H128" s="175">
        <v>182231</v>
      </c>
      <c r="I128" s="175">
        <v>815838</v>
      </c>
    </row>
    <row r="129" spans="1:9" ht="12.75" customHeight="1" x14ac:dyDescent="0.2">
      <c r="A129" s="171">
        <v>55004</v>
      </c>
      <c r="B129" s="70" t="s">
        <v>310</v>
      </c>
      <c r="C129" s="174">
        <v>20</v>
      </c>
      <c r="D129" s="175">
        <v>36087</v>
      </c>
      <c r="E129" s="175">
        <v>48081</v>
      </c>
      <c r="F129" s="176">
        <v>19.25</v>
      </c>
      <c r="G129" s="175">
        <v>694670</v>
      </c>
      <c r="H129" s="175">
        <v>230890</v>
      </c>
      <c r="I129" s="175">
        <v>925560</v>
      </c>
    </row>
    <row r="130" spans="1:9" ht="12.75" customHeight="1" x14ac:dyDescent="0.2">
      <c r="A130" s="171">
        <v>55005</v>
      </c>
      <c r="B130" s="70" t="s">
        <v>311</v>
      </c>
      <c r="C130" s="174">
        <v>21</v>
      </c>
      <c r="D130" s="175">
        <v>36887</v>
      </c>
      <c r="E130" s="175">
        <v>46889</v>
      </c>
      <c r="F130" s="176">
        <v>20.59</v>
      </c>
      <c r="G130" s="175">
        <v>759503</v>
      </c>
      <c r="H130" s="175">
        <v>205945</v>
      </c>
      <c r="I130" s="175">
        <v>965448</v>
      </c>
    </row>
    <row r="131" spans="1:9" ht="12.75" customHeight="1" x14ac:dyDescent="0.2">
      <c r="A131" s="171">
        <v>56002</v>
      </c>
      <c r="B131" s="70" t="s">
        <v>387</v>
      </c>
      <c r="C131" s="174">
        <v>22</v>
      </c>
      <c r="D131" s="175">
        <v>38346</v>
      </c>
      <c r="E131" s="175">
        <v>48607</v>
      </c>
      <c r="F131" s="176">
        <v>21.29</v>
      </c>
      <c r="G131" s="175">
        <v>816385</v>
      </c>
      <c r="H131" s="175">
        <v>218451</v>
      </c>
      <c r="I131" s="175">
        <v>1034836</v>
      </c>
    </row>
    <row r="132" spans="1:9" ht="12.75" customHeight="1" x14ac:dyDescent="0.2">
      <c r="A132" s="171">
        <v>56004</v>
      </c>
      <c r="B132" s="70" t="s">
        <v>312</v>
      </c>
      <c r="C132" s="174">
        <v>48</v>
      </c>
      <c r="D132" s="175">
        <v>41842</v>
      </c>
      <c r="E132" s="175">
        <v>54207</v>
      </c>
      <c r="F132" s="176">
        <v>47.82</v>
      </c>
      <c r="G132" s="175">
        <v>2000875</v>
      </c>
      <c r="H132" s="175">
        <v>591302</v>
      </c>
      <c r="I132" s="175">
        <v>2592177</v>
      </c>
    </row>
    <row r="133" spans="1:9" ht="12.75" customHeight="1" x14ac:dyDescent="0.2">
      <c r="A133" s="171">
        <v>56006</v>
      </c>
      <c r="B133" s="70" t="s">
        <v>313</v>
      </c>
      <c r="C133" s="174">
        <v>26</v>
      </c>
      <c r="D133" s="175">
        <v>37887</v>
      </c>
      <c r="E133" s="175">
        <v>49897</v>
      </c>
      <c r="F133" s="176">
        <v>24.63</v>
      </c>
      <c r="G133" s="175">
        <v>933151</v>
      </c>
      <c r="H133" s="175">
        <v>295824</v>
      </c>
      <c r="I133" s="175">
        <v>1228975</v>
      </c>
    </row>
    <row r="134" spans="1:9" ht="12.75" customHeight="1" x14ac:dyDescent="0.2">
      <c r="A134" s="171">
        <v>56007</v>
      </c>
      <c r="B134" s="70" t="s">
        <v>314</v>
      </c>
      <c r="C134" s="174">
        <v>23</v>
      </c>
      <c r="D134" s="175">
        <v>41701</v>
      </c>
      <c r="E134" s="175">
        <v>51048</v>
      </c>
      <c r="F134" s="176">
        <v>20.55</v>
      </c>
      <c r="G134" s="175">
        <v>856963</v>
      </c>
      <c r="H134" s="175">
        <v>192070</v>
      </c>
      <c r="I134" s="175">
        <v>1049033</v>
      </c>
    </row>
    <row r="135" spans="1:9" ht="12.75" customHeight="1" x14ac:dyDescent="0.2">
      <c r="A135" s="171">
        <v>57001</v>
      </c>
      <c r="B135" s="70" t="s">
        <v>315</v>
      </c>
      <c r="C135" s="174">
        <v>37</v>
      </c>
      <c r="D135" s="175">
        <v>37964</v>
      </c>
      <c r="E135" s="175">
        <v>50538</v>
      </c>
      <c r="F135" s="176">
        <v>36.22</v>
      </c>
      <c r="G135" s="175">
        <v>1375070</v>
      </c>
      <c r="H135" s="175">
        <v>455404</v>
      </c>
      <c r="I135" s="175">
        <v>1830474</v>
      </c>
    </row>
    <row r="136" spans="1:9" ht="12.75" customHeight="1" x14ac:dyDescent="0.2">
      <c r="A136" s="171">
        <v>58003</v>
      </c>
      <c r="B136" s="70" t="s">
        <v>316</v>
      </c>
      <c r="C136" s="174">
        <v>28</v>
      </c>
      <c r="D136" s="175">
        <v>38548</v>
      </c>
      <c r="E136" s="175">
        <v>49774</v>
      </c>
      <c r="F136" s="176">
        <v>26.91</v>
      </c>
      <c r="G136" s="175">
        <v>1037320</v>
      </c>
      <c r="H136" s="175">
        <v>302097</v>
      </c>
      <c r="I136" s="175">
        <v>1339417</v>
      </c>
    </row>
    <row r="137" spans="1:9" ht="12.75" customHeight="1" x14ac:dyDescent="0.2">
      <c r="A137" s="171">
        <v>59002</v>
      </c>
      <c r="B137" s="70" t="s">
        <v>317</v>
      </c>
      <c r="C137" s="174">
        <v>51</v>
      </c>
      <c r="D137" s="175">
        <v>39548</v>
      </c>
      <c r="E137" s="175">
        <v>50439</v>
      </c>
      <c r="F137" s="176">
        <v>49.24</v>
      </c>
      <c r="G137" s="175">
        <v>1947338</v>
      </c>
      <c r="H137" s="175">
        <v>536255</v>
      </c>
      <c r="I137" s="175">
        <v>2483593</v>
      </c>
    </row>
    <row r="138" spans="1:9" ht="12.75" customHeight="1" x14ac:dyDescent="0.2">
      <c r="A138" s="171">
        <v>59003</v>
      </c>
      <c r="B138" s="70" t="s">
        <v>318</v>
      </c>
      <c r="C138" s="174">
        <v>25</v>
      </c>
      <c r="D138" s="175">
        <v>34788</v>
      </c>
      <c r="E138" s="175">
        <v>44772</v>
      </c>
      <c r="F138" s="176">
        <v>23.71</v>
      </c>
      <c r="G138" s="175">
        <v>824817</v>
      </c>
      <c r="H138" s="175">
        <v>236718</v>
      </c>
      <c r="I138" s="175">
        <v>1061535</v>
      </c>
    </row>
    <row r="139" spans="1:9" ht="12.75" customHeight="1" x14ac:dyDescent="0.2">
      <c r="A139" s="171">
        <v>60001</v>
      </c>
      <c r="B139" s="70" t="s">
        <v>319</v>
      </c>
      <c r="C139" s="174">
        <v>22</v>
      </c>
      <c r="D139" s="175">
        <v>36262</v>
      </c>
      <c r="E139" s="175">
        <v>53750</v>
      </c>
      <c r="F139" s="176">
        <v>18.489999999999998</v>
      </c>
      <c r="G139" s="175">
        <v>670482</v>
      </c>
      <c r="H139" s="175">
        <v>323361</v>
      </c>
      <c r="I139" s="175">
        <v>993843</v>
      </c>
    </row>
    <row r="140" spans="1:9" ht="12.75" customHeight="1" x14ac:dyDescent="0.2">
      <c r="A140" s="171">
        <v>60003</v>
      </c>
      <c r="B140" s="70" t="s">
        <v>320</v>
      </c>
      <c r="C140" s="174">
        <v>23</v>
      </c>
      <c r="D140" s="175">
        <v>34709</v>
      </c>
      <c r="E140" s="175">
        <v>44705</v>
      </c>
      <c r="F140" s="176">
        <v>20.46</v>
      </c>
      <c r="G140" s="175">
        <v>710142</v>
      </c>
      <c r="H140" s="175">
        <v>204525</v>
      </c>
      <c r="I140" s="175">
        <v>914667</v>
      </c>
    </row>
    <row r="141" spans="1:9" ht="12.75" customHeight="1" x14ac:dyDescent="0.2">
      <c r="A141" s="171">
        <v>60004</v>
      </c>
      <c r="B141" s="70" t="s">
        <v>321</v>
      </c>
      <c r="C141" s="174">
        <v>32</v>
      </c>
      <c r="D141" s="175">
        <v>35967</v>
      </c>
      <c r="E141" s="175">
        <v>43643</v>
      </c>
      <c r="F141" s="176">
        <v>31.5</v>
      </c>
      <c r="G141" s="175">
        <v>1132964</v>
      </c>
      <c r="H141" s="175">
        <v>241803</v>
      </c>
      <c r="I141" s="175">
        <v>1374767</v>
      </c>
    </row>
    <row r="142" spans="1:9" ht="12.75" customHeight="1" x14ac:dyDescent="0.2">
      <c r="A142" s="171">
        <v>60006</v>
      </c>
      <c r="B142" s="70" t="s">
        <v>322</v>
      </c>
      <c r="C142" s="174">
        <v>24</v>
      </c>
      <c r="D142" s="175">
        <v>34612</v>
      </c>
      <c r="E142" s="175">
        <v>44161</v>
      </c>
      <c r="F142" s="176">
        <v>22.86</v>
      </c>
      <c r="G142" s="175">
        <v>791231</v>
      </c>
      <c r="H142" s="175">
        <v>218296</v>
      </c>
      <c r="I142" s="175">
        <v>1009527</v>
      </c>
    </row>
    <row r="143" spans="1:9" ht="12.75" customHeight="1" x14ac:dyDescent="0.2">
      <c r="A143" s="171">
        <v>61001</v>
      </c>
      <c r="B143" s="70" t="s">
        <v>323</v>
      </c>
      <c r="C143" s="174">
        <v>28</v>
      </c>
      <c r="D143" s="175">
        <v>35744</v>
      </c>
      <c r="E143" s="175">
        <v>44293</v>
      </c>
      <c r="F143" s="176">
        <v>25.82</v>
      </c>
      <c r="G143" s="175">
        <v>922917</v>
      </c>
      <c r="H143" s="175">
        <v>220723</v>
      </c>
      <c r="I143" s="175">
        <v>1143640</v>
      </c>
    </row>
    <row r="144" spans="1:9" ht="12.75" customHeight="1" x14ac:dyDescent="0.2">
      <c r="A144" s="171">
        <v>61002</v>
      </c>
      <c r="B144" s="70" t="s">
        <v>324</v>
      </c>
      <c r="C144" s="174">
        <v>50</v>
      </c>
      <c r="D144" s="175">
        <v>39750</v>
      </c>
      <c r="E144" s="175">
        <v>49708</v>
      </c>
      <c r="F144" s="176">
        <v>46.57</v>
      </c>
      <c r="G144" s="175">
        <v>1851147</v>
      </c>
      <c r="H144" s="175">
        <v>463744</v>
      </c>
      <c r="I144" s="175">
        <v>2314891</v>
      </c>
    </row>
    <row r="145" spans="1:9" ht="12.75" customHeight="1" x14ac:dyDescent="0.2">
      <c r="A145" s="171">
        <v>61007</v>
      </c>
      <c r="B145" s="70" t="s">
        <v>325</v>
      </c>
      <c r="C145" s="174">
        <v>47</v>
      </c>
      <c r="D145" s="175">
        <v>39771</v>
      </c>
      <c r="E145" s="175">
        <v>50714</v>
      </c>
      <c r="F145" s="176">
        <v>46.12</v>
      </c>
      <c r="G145" s="175">
        <v>1834236</v>
      </c>
      <c r="H145" s="175">
        <v>504699</v>
      </c>
      <c r="I145" s="175">
        <v>2338935</v>
      </c>
    </row>
    <row r="146" spans="1:9" ht="12.75" customHeight="1" x14ac:dyDescent="0.2">
      <c r="A146" s="171">
        <v>61008</v>
      </c>
      <c r="B146" s="70" t="s">
        <v>326</v>
      </c>
      <c r="C146" s="174">
        <v>83</v>
      </c>
      <c r="D146" s="175">
        <v>43891</v>
      </c>
      <c r="E146" s="175">
        <v>53922</v>
      </c>
      <c r="F146" s="176">
        <v>80.08</v>
      </c>
      <c r="G146" s="175">
        <v>3514793</v>
      </c>
      <c r="H146" s="175">
        <v>803295</v>
      </c>
      <c r="I146" s="175">
        <v>4318088</v>
      </c>
    </row>
    <row r="147" spans="1:9" ht="12.75" customHeight="1" x14ac:dyDescent="0.2">
      <c r="A147" s="171">
        <v>62005</v>
      </c>
      <c r="B147" s="70" t="s">
        <v>352</v>
      </c>
      <c r="C147" s="174">
        <v>19</v>
      </c>
      <c r="D147" s="175">
        <v>37038</v>
      </c>
      <c r="E147" s="175">
        <v>48279</v>
      </c>
      <c r="F147" s="176">
        <v>18</v>
      </c>
      <c r="G147" s="175">
        <v>666688</v>
      </c>
      <c r="H147" s="175">
        <v>202329</v>
      </c>
      <c r="I147" s="175">
        <v>869017</v>
      </c>
    </row>
    <row r="148" spans="1:9" ht="12.75" customHeight="1" x14ac:dyDescent="0.2">
      <c r="A148" s="171">
        <v>62006</v>
      </c>
      <c r="B148" s="70" t="s">
        <v>327</v>
      </c>
      <c r="C148" s="174">
        <v>46</v>
      </c>
      <c r="D148" s="175">
        <v>37907</v>
      </c>
      <c r="E148" s="175">
        <v>49570</v>
      </c>
      <c r="F148" s="176">
        <v>45.5</v>
      </c>
      <c r="G148" s="175">
        <v>1724770</v>
      </c>
      <c r="H148" s="175">
        <v>530668</v>
      </c>
      <c r="I148" s="175">
        <v>2255438</v>
      </c>
    </row>
    <row r="149" spans="1:9" ht="12.75" customHeight="1" x14ac:dyDescent="0.2">
      <c r="A149" s="171">
        <v>63001</v>
      </c>
      <c r="B149" s="70" t="s">
        <v>328</v>
      </c>
      <c r="C149" s="174">
        <v>27</v>
      </c>
      <c r="D149" s="175">
        <v>33243</v>
      </c>
      <c r="E149" s="175">
        <v>44160</v>
      </c>
      <c r="F149" s="176">
        <v>21.95</v>
      </c>
      <c r="G149" s="175">
        <v>729682</v>
      </c>
      <c r="H149" s="175">
        <v>239625</v>
      </c>
      <c r="I149" s="175">
        <v>969307</v>
      </c>
    </row>
    <row r="150" spans="1:9" ht="12.75" customHeight="1" x14ac:dyDescent="0.2">
      <c r="A150" s="171">
        <v>63003</v>
      </c>
      <c r="B150" s="70" t="s">
        <v>329</v>
      </c>
      <c r="C150" s="174">
        <v>166</v>
      </c>
      <c r="D150" s="175">
        <v>45758</v>
      </c>
      <c r="E150" s="175">
        <v>60178</v>
      </c>
      <c r="F150" s="176">
        <v>164.54</v>
      </c>
      <c r="G150" s="175">
        <v>7529033</v>
      </c>
      <c r="H150" s="175">
        <v>2372724</v>
      </c>
      <c r="I150" s="175">
        <v>9901757</v>
      </c>
    </row>
    <row r="151" spans="1:9" ht="12.75" customHeight="1" x14ac:dyDescent="0.2">
      <c r="A151" s="171">
        <v>64002</v>
      </c>
      <c r="B151" s="70" t="s">
        <v>330</v>
      </c>
      <c r="C151" s="174">
        <v>34</v>
      </c>
      <c r="D151" s="175">
        <v>42904</v>
      </c>
      <c r="E151" s="175">
        <v>58077</v>
      </c>
      <c r="F151" s="176">
        <v>31.94</v>
      </c>
      <c r="G151" s="175">
        <v>1370345</v>
      </c>
      <c r="H151" s="175">
        <v>484625</v>
      </c>
      <c r="I151" s="175">
        <v>1854970</v>
      </c>
    </row>
    <row r="152" spans="1:9" ht="12.75" customHeight="1" x14ac:dyDescent="0.2">
      <c r="A152" s="171">
        <v>65001</v>
      </c>
      <c r="B152" s="70" t="s">
        <v>350</v>
      </c>
      <c r="C152" s="174">
        <v>100</v>
      </c>
      <c r="D152" s="175">
        <v>47963</v>
      </c>
      <c r="E152" s="175">
        <v>61896</v>
      </c>
      <c r="F152" s="176">
        <v>97.25</v>
      </c>
      <c r="G152" s="175">
        <v>4664418</v>
      </c>
      <c r="H152" s="175">
        <v>1354987</v>
      </c>
      <c r="I152" s="175">
        <v>6019405</v>
      </c>
    </row>
    <row r="153" spans="1:9" ht="12.75" customHeight="1" x14ac:dyDescent="0.2">
      <c r="A153" s="171">
        <v>66001</v>
      </c>
      <c r="B153" s="70" t="s">
        <v>331</v>
      </c>
      <c r="C153" s="174">
        <v>170</v>
      </c>
      <c r="D153" s="175">
        <v>39356</v>
      </c>
      <c r="E153" s="175">
        <v>49628</v>
      </c>
      <c r="F153" s="176">
        <v>167.25</v>
      </c>
      <c r="G153" s="175">
        <v>6582352</v>
      </c>
      <c r="H153" s="175">
        <v>1717975</v>
      </c>
      <c r="I153" s="175">
        <v>8300327</v>
      </c>
    </row>
    <row r="154" spans="1:9" ht="12.75" customHeight="1" x14ac:dyDescent="0.2">
      <c r="A154" s="70"/>
      <c r="B154" s="175"/>
      <c r="C154" s="175"/>
    </row>
    <row r="155" spans="1:9" ht="12.75" customHeight="1" x14ac:dyDescent="0.2">
      <c r="A155" s="190"/>
    </row>
  </sheetData>
  <sortState ref="A4:I153">
    <sortCondition ref="A4"/>
  </sortState>
  <pageMargins left="0" right="0" top="0" bottom="0" header="0" footer="0"/>
  <pageSetup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Accountabilities</vt:lpstr>
      <vt:lpstr>District Data</vt:lpstr>
      <vt:lpstr>FY16 TC AVG</vt:lpstr>
      <vt:lpstr>FY16 TC AVG 92016</vt:lpstr>
      <vt:lpstr>FY16 TC 10.27.16</vt:lpstr>
      <vt:lpstr>FY 16 TC 12.19.16</vt:lpstr>
      <vt:lpstr>FY 16 TC 11.04.16</vt:lpstr>
      <vt:lpstr>DistrictName</vt:lpstr>
      <vt:lpstr>Accountabilities!Print_Area</vt:lpstr>
      <vt:lpstr>'District Data'!Print_Area</vt:lpstr>
      <vt:lpstr>'District Data'!Print_Area_MI</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Darnall, Tamara</dc:creator>
  <cp:lastModifiedBy>Travis Jordan</cp:lastModifiedBy>
  <cp:lastPrinted>2016-09-16T16:29:46Z</cp:lastPrinted>
  <dcterms:created xsi:type="dcterms:W3CDTF">2015-01-14T17:01:32Z</dcterms:created>
  <dcterms:modified xsi:type="dcterms:W3CDTF">2017-01-04T22:28:12Z</dcterms:modified>
</cp:coreProperties>
</file>