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355" windowHeight="6720" tabRatio="781"/>
  </bookViews>
  <sheets>
    <sheet name="INSTRUCTIONS" sheetId="11" r:id="rId1"/>
    <sheet name="Plan Prep" sheetId="1" r:id="rId2"/>
    <sheet name="Clssrm Envrnmnt" sheetId="4" r:id="rId3"/>
    <sheet name="Instr" sheetId="6" r:id="rId4"/>
    <sheet name="Prof Responsibilities" sheetId="5" r:id="rId5"/>
    <sheet name="Professional Practice Rating" sheetId="2" r:id="rId6"/>
    <sheet name="Student Growth Rating" sheetId="9" r:id="rId7"/>
    <sheet name="Summative Rating" sheetId="10" r:id="rId8"/>
    <sheet name="Signature" sheetId="12" r:id="rId9"/>
  </sheets>
  <definedNames>
    <definedName name="PerformanceCategoryDescription">'Student Growth Rating'!#REF!</definedName>
  </definedNames>
  <calcPr calcId="145621"/>
</workbook>
</file>

<file path=xl/calcChain.xml><?xml version="1.0" encoding="utf-8"?>
<calcChain xmlns="http://schemas.openxmlformats.org/spreadsheetml/2006/main">
  <c r="D7" i="10" l="1"/>
  <c r="A17" i="9"/>
  <c r="B14" i="9" l="1"/>
  <c r="B2" i="9"/>
  <c r="E10" i="2" l="1"/>
  <c r="F25" i="1"/>
  <c r="B1" i="2"/>
  <c r="F23" i="5"/>
  <c r="F21" i="5"/>
  <c r="F21" i="6"/>
  <c r="F23" i="1"/>
  <c r="F21" i="1"/>
  <c r="F19" i="1"/>
  <c r="F17" i="1"/>
  <c r="B2" i="10" l="1"/>
  <c r="B2" i="1" l="1"/>
  <c r="B4" i="10"/>
  <c r="B3" i="10"/>
  <c r="B1" i="10"/>
  <c r="B4" i="9"/>
  <c r="B3" i="9"/>
  <c r="B1" i="9"/>
  <c r="B4" i="2"/>
  <c r="B3" i="2"/>
  <c r="B2" i="2"/>
  <c r="B4" i="6"/>
  <c r="B3" i="6"/>
  <c r="B2" i="6"/>
  <c r="B1" i="6"/>
  <c r="B4" i="5"/>
  <c r="B3" i="5"/>
  <c r="B2" i="5"/>
  <c r="B1" i="5"/>
  <c r="B4" i="4"/>
  <c r="B3" i="4"/>
  <c r="B2" i="4"/>
  <c r="B1" i="4"/>
  <c r="B3" i="1"/>
  <c r="B4" i="1"/>
  <c r="B1" i="1"/>
  <c r="B10" i="9" l="1"/>
  <c r="B11" i="9" s="1"/>
  <c r="F19" i="6" l="1"/>
  <c r="F17" i="6"/>
  <c r="F15" i="6"/>
  <c r="F13" i="6"/>
  <c r="F19" i="5"/>
  <c r="F17" i="5"/>
  <c r="F15" i="5"/>
  <c r="F13" i="5"/>
  <c r="F21" i="4"/>
  <c r="F19" i="4"/>
  <c r="F17" i="4"/>
  <c r="F15" i="4"/>
  <c r="F13" i="4"/>
  <c r="F15" i="1"/>
  <c r="F13" i="1"/>
  <c r="F24" i="1" l="1"/>
  <c r="D10" i="2"/>
  <c r="F25" i="5"/>
  <c r="E13" i="2"/>
  <c r="D13" i="2"/>
  <c r="E12" i="2"/>
  <c r="D12" i="2"/>
  <c r="E11" i="2"/>
  <c r="D11" i="2"/>
  <c r="F22" i="4"/>
  <c r="F23" i="4"/>
  <c r="F24" i="5"/>
  <c r="C13" i="2" s="1"/>
  <c r="F23" i="6"/>
  <c r="F22" i="6"/>
  <c r="C12" i="2" s="1"/>
  <c r="E27" i="1" l="1"/>
  <c r="C10" i="2"/>
  <c r="C11" i="2"/>
  <c r="E27" i="5"/>
  <c r="D14" i="2"/>
  <c r="E14" i="2"/>
  <c r="E25" i="6"/>
  <c r="E25" i="4"/>
  <c r="A18" i="2" l="1"/>
  <c r="D15" i="2"/>
  <c r="D6" i="10" s="1"/>
  <c r="E13" i="10" l="1"/>
  <c r="E12" i="10" l="1"/>
  <c r="E11" i="10"/>
  <c r="D13" i="10"/>
  <c r="C11" i="10"/>
  <c r="C12" i="10"/>
  <c r="F12" i="10"/>
  <c r="D12" i="10"/>
  <c r="F11" i="10"/>
  <c r="C13" i="10"/>
  <c r="D11" i="10"/>
  <c r="F13" i="10"/>
  <c r="D22" i="10" l="1"/>
</calcChain>
</file>

<file path=xl/sharedStrings.xml><?xml version="1.0" encoding="utf-8"?>
<sst xmlns="http://schemas.openxmlformats.org/spreadsheetml/2006/main" count="349" uniqueCount="154">
  <si>
    <t>Unsatisfactory</t>
  </si>
  <si>
    <t>Basic</t>
  </si>
  <si>
    <t>Proficient</t>
  </si>
  <si>
    <t>Distinguished</t>
  </si>
  <si>
    <t>(1 point)</t>
  </si>
  <si>
    <t>(2 points)</t>
  </si>
  <si>
    <t>(3 points)</t>
  </si>
  <si>
    <t>(4 points)</t>
  </si>
  <si>
    <t xml:space="preserve">Total Points </t>
  </si>
  <si>
    <t>DOMAIN 1 PERFORMANCE</t>
  </si>
  <si>
    <t>Notes:</t>
  </si>
  <si>
    <t>Rating</t>
  </si>
  <si>
    <t>DOMAIN 3 PERFORMANCE</t>
  </si>
  <si>
    <t>DOMAIN 2 PERFORMANCE</t>
  </si>
  <si>
    <t>DOMAIN 4 PERFORMANCE</t>
  </si>
  <si>
    <t>Final Professional Practices Rating</t>
  </si>
  <si>
    <t>Notes</t>
  </si>
  <si>
    <t>Possible Points</t>
  </si>
  <si>
    <t>SLO Growth Points:</t>
  </si>
  <si>
    <t>SLO Growth Rating:</t>
  </si>
  <si>
    <t>Total Points</t>
  </si>
  <si>
    <t>FINAL RATING</t>
  </si>
  <si>
    <t>LOW</t>
  </si>
  <si>
    <t>EXPECTED</t>
  </si>
  <si>
    <t>HIGH</t>
  </si>
  <si>
    <t>Professional Practice Rating</t>
  </si>
  <si>
    <t>School Growth Rating</t>
  </si>
  <si>
    <t>UNSATISFACTORY</t>
  </si>
  <si>
    <t>BASIC</t>
  </si>
  <si>
    <t>PROFICIENT</t>
  </si>
  <si>
    <t>DISTINGUISHED</t>
  </si>
  <si>
    <t>Summative Effectiveness Rating Categories</t>
  </si>
  <si>
    <t>EXCEEDS EXPECTATIONS</t>
  </si>
  <si>
    <t>MEETS EXPECTATIONS</t>
  </si>
  <si>
    <t>BELOW EXPECTATIONS</t>
  </si>
  <si>
    <t>PROFESSIONAL PRACTICE RATING</t>
  </si>
  <si>
    <t>STUDENT GROWTH RATING</t>
  </si>
  <si>
    <t>Domain Name</t>
  </si>
  <si>
    <t>Tab Name</t>
  </si>
  <si>
    <t>Each tab includes the following information:</t>
  </si>
  <si>
    <t>Example and Instructions</t>
  </si>
  <si>
    <t xml:space="preserve">Component </t>
  </si>
  <si>
    <t>Component Rating</t>
  </si>
  <si>
    <t>Unsatisfactory/Basic/Proficient/Distinguished</t>
  </si>
  <si>
    <t>Column with Notes</t>
  </si>
  <si>
    <t>Notes:  You can type in comments</t>
  </si>
  <si>
    <t>Column entitled Rating</t>
  </si>
  <si>
    <t>Rating:  IDENTIFY RATING (you can type in the rating or use the drop down box)</t>
  </si>
  <si>
    <t>Component Point Total</t>
  </si>
  <si>
    <t>Spreadsheet adds the point total based on the rating</t>
  </si>
  <si>
    <t>Spreadsheet auto adds the total points of all components</t>
  </si>
  <si>
    <t>Spreadsheet auto adds the possible points based on the components selected</t>
  </si>
  <si>
    <t>Domain Performance</t>
  </si>
  <si>
    <t>Spreadsheet auto determines the overall rating for the domain</t>
  </si>
  <si>
    <t>Rubric</t>
  </si>
  <si>
    <t xml:space="preserve">This tab is auto filled by the information completed in each of the previous tabs.  </t>
  </si>
  <si>
    <t>You can add additional notes in this tab for each of the six Domains.</t>
  </si>
  <si>
    <t xml:space="preserve">TAB:  Professional Practice Rating </t>
  </si>
  <si>
    <t>TAB: Student Growth Rating</t>
  </si>
  <si>
    <t>TAB: Summative Rating</t>
  </si>
  <si>
    <t>This tab is auto filled by the information completed in each of the previous tabs.</t>
  </si>
  <si>
    <r>
      <t xml:space="preserve">Observers: You may adjust/modify the yellow cells in this spreadsheet and add comments in the </t>
    </r>
    <r>
      <rPr>
        <b/>
        <i/>
        <sz val="11"/>
        <color theme="1"/>
        <rFont val="Cambria"/>
        <family val="1"/>
        <scheme val="major"/>
      </rPr>
      <t>Notes</t>
    </r>
    <r>
      <rPr>
        <b/>
        <sz val="11"/>
        <color theme="1"/>
        <rFont val="Cambria"/>
        <family val="1"/>
        <scheme val="major"/>
      </rPr>
      <t xml:space="preserve"> sections. </t>
    </r>
  </si>
  <si>
    <t>Do not enter any scores in these fields other than the "Notes" column. You may adjust the district weights if your district is not using the recommended weights. All other information will be automatically filled based on previous entries.</t>
  </si>
  <si>
    <t>Enter in the number of teachers attaining expected student growth on SLOs (cell B3) and the total number of teachers writing SLOs (cell B4). The spreadsheet will calculate the Final Growth Rating.</t>
  </si>
  <si>
    <t xml:space="preserve">Date of Evaluation:   </t>
  </si>
  <si>
    <t xml:space="preserve">Name of Evaluator:   </t>
  </si>
  <si>
    <t>Pre-Conference</t>
  </si>
  <si>
    <t>Final Evaluation</t>
  </si>
  <si>
    <t xml:space="preserve">Date:   </t>
  </si>
  <si>
    <t xml:space="preserve">Comments:   </t>
  </si>
  <si>
    <t>PROFESSIONAL JUDGMENT AND POLICY REVIEW</t>
  </si>
  <si>
    <t>TAB: Signature</t>
  </si>
  <si>
    <t xml:space="preserve">Name of Teacher :   </t>
  </si>
  <si>
    <t xml:space="preserve">Each of the Teacher Evaluation Domains are represented by a tab.  </t>
  </si>
  <si>
    <t>Planning and Preparation</t>
  </si>
  <si>
    <t>The Classroom Environment</t>
  </si>
  <si>
    <t>Professional Responsibilities</t>
  </si>
  <si>
    <t>Instruction</t>
  </si>
  <si>
    <t>Clssrm Envrnmnt</t>
  </si>
  <si>
    <t>Prof Responsibilities</t>
  </si>
  <si>
    <t>Plan Prep</t>
  </si>
  <si>
    <t>Domain 1: Planning and Preparation</t>
  </si>
  <si>
    <t>1a  Demonstrating Knowledge of Content and Pedagogy</t>
  </si>
  <si>
    <t xml:space="preserve">You can access the rubric at http://danielsongroup.org/framework/ </t>
  </si>
  <si>
    <t>Instr</t>
  </si>
  <si>
    <t>1a: Demonstrating Knowledge of Content and Pedagogy</t>
  </si>
  <si>
    <t>1a Point Total</t>
  </si>
  <si>
    <t>1b: Demonstrating Knowledge of Students</t>
  </si>
  <si>
    <t>1b Point Total</t>
  </si>
  <si>
    <t>1c Point Total</t>
  </si>
  <si>
    <t>1d Point Total</t>
  </si>
  <si>
    <t>1e Point Total</t>
  </si>
  <si>
    <t>1f Point Total</t>
  </si>
  <si>
    <t>1c: Setting Instructional Outcomes</t>
  </si>
  <si>
    <t>1d: Demonstrating Knowledge of Resources</t>
  </si>
  <si>
    <t>1e: Designing Coherent Instruction</t>
  </si>
  <si>
    <t>1f: Designing Student Assessments</t>
  </si>
  <si>
    <t xml:space="preserve">Domain 1 performance is determined by a combination of scores on 1a-1f. </t>
  </si>
  <si>
    <r>
      <rPr>
        <b/>
        <sz val="11"/>
        <color theme="1"/>
        <rFont val="Calibri"/>
        <family val="2"/>
        <scheme val="minor"/>
      </rPr>
      <t>Please select rating for each component in the "Rating" dropdown box</t>
    </r>
    <r>
      <rPr>
        <sz val="11"/>
        <color theme="1"/>
        <rFont val="Calibri"/>
        <family val="2"/>
        <scheme val="minor"/>
      </rPr>
      <t xml:space="preserve"> for that component (Column "F", yellow cells). Scores will automatically be calculated based on component ranking. Do not enter overall performance, component point totals, or total points. The link to the rubrics is located at the bottom.</t>
    </r>
  </si>
  <si>
    <t xml:space="preserve">Classes/Grades responsible for:   </t>
  </si>
  <si>
    <t>Domain 2: The Classroom Environment</t>
  </si>
  <si>
    <t>Domain 3: Instruction</t>
  </si>
  <si>
    <t>Domain 4: Professional Responsibilities</t>
  </si>
  <si>
    <t>2a Point Total</t>
  </si>
  <si>
    <t>2b Point Total</t>
  </si>
  <si>
    <t>2c Point Total</t>
  </si>
  <si>
    <t>2d Point Total</t>
  </si>
  <si>
    <t>2e Point Total</t>
  </si>
  <si>
    <t>2a: Creating an Environment of Respect and Rapport</t>
  </si>
  <si>
    <t>2b: Establishing a Culture for Learning</t>
  </si>
  <si>
    <t>2c: Managing Classroom Procedures</t>
  </si>
  <si>
    <t>2d: Managing Student Behavior</t>
  </si>
  <si>
    <t>2e: Organizing Physical Space</t>
  </si>
  <si>
    <t xml:space="preserve">Domain 2 performance is determined by a combination of scores on 2a-2e. </t>
  </si>
  <si>
    <t>3a Point Total</t>
  </si>
  <si>
    <t>3b Point Total</t>
  </si>
  <si>
    <t>3c Point Total</t>
  </si>
  <si>
    <t>3d Point Total</t>
  </si>
  <si>
    <t>3e Point Total</t>
  </si>
  <si>
    <t>3a: Communicating with Students</t>
  </si>
  <si>
    <t>3b: Using Questioning and Discussion Techniques</t>
  </si>
  <si>
    <t>3c: Engaging Students in Learning</t>
  </si>
  <si>
    <t>3d: Using Assessment in Instruction</t>
  </si>
  <si>
    <t>3e: Demonstrating Flexibility and Responsiveness</t>
  </si>
  <si>
    <t>4a Point Total</t>
  </si>
  <si>
    <t>4b Point Total</t>
  </si>
  <si>
    <t>4c Point Total</t>
  </si>
  <si>
    <t>4d Point Total</t>
  </si>
  <si>
    <t>4e Point Total</t>
  </si>
  <si>
    <t>4f Point Total</t>
  </si>
  <si>
    <t>4a: Reflecting on Teaching</t>
  </si>
  <si>
    <t>4b: Maintaining Accurate Records</t>
  </si>
  <si>
    <t>4c: Communicating with Families</t>
  </si>
  <si>
    <t>4d: Participating in a Professional Community</t>
  </si>
  <si>
    <t>4e: Growing and Developing Professionally</t>
  </si>
  <si>
    <t>4f: Showing Professionalism</t>
  </si>
  <si>
    <t>Average Component-Level Score</t>
  </si>
  <si>
    <t xml:space="preserve">Domain 3 performance is determined by a combination of scores on 3a-3e. </t>
  </si>
  <si>
    <t xml:space="preserve">Domain 4 performance is determined by a combination of scores on 4a-4f. </t>
  </si>
  <si>
    <t>OVERALL PROFESSIONAL PRACTICE RATING</t>
  </si>
  <si>
    <t>TOTAL Number of Students</t>
  </si>
  <si>
    <t>Number of Students Meeting the SLO Goal</t>
  </si>
  <si>
    <t>OVERALL STUDENT GROWTH RATING</t>
  </si>
  <si>
    <t>This tab calculates the Student Growth Rating based on attainment of the teacher's SLO.</t>
  </si>
  <si>
    <t>Percent of Students Meeting the SLO Goal (if no percentage goal)</t>
  </si>
  <si>
    <t xml:space="preserve">If the teacher is using a percentage goal, multiply the percent of students meeting the SLO goal by the percentage goal to calculate the new percentages for low, expected, and high growth. Otherwise, use the SLO Attainment Calculator found at http://sdea.org/home/682.htm. </t>
  </si>
  <si>
    <t>Suggested SLO Growth Rating based on SLO attainment percentage</t>
  </si>
  <si>
    <t>*Select the Student Growth Performance Category based on the teacher's SLO attainment.</t>
  </si>
  <si>
    <t>The overall Professional Practice Rating is the average component-level score.</t>
  </si>
  <si>
    <t>Teacher and evaluator can sign off on the evaluation in this tab</t>
  </si>
  <si>
    <t xml:space="preserve">Evaluator's Signature:   </t>
  </si>
  <si>
    <t xml:space="preserve">Teacher's Signature:   </t>
  </si>
  <si>
    <t xml:space="preserve">Download the rubrics at http://www.teachscape.com/states/south-dakota.html   </t>
  </si>
  <si>
    <t>Download the rubrics at http://www.teachscape.com/states/south-dakota.html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</si>
</sst>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7.5"/>
      <color theme="1"/>
      <name val="Calibri"/>
      <family val="2"/>
      <scheme val="minor"/>
    </font>
    <font>
      <sz val="11"/>
      <color theme="1"/>
      <name val="Calibri"/>
      <family val="2"/>
      <scheme val="minor"/>
    </font>
    <font>
      <b/>
      <sz val="13"/>
      <color theme="1"/>
      <name val="Calibri"/>
      <family val="2"/>
      <scheme val="minor"/>
    </font>
    <font>
      <sz val="24"/>
      <color theme="0"/>
      <name val="Wingdings"/>
      <charset val="2"/>
    </font>
    <font>
      <b/>
      <sz val="11"/>
      <color theme="1"/>
      <name val="Cambria"/>
      <family val="1"/>
      <scheme val="major"/>
    </font>
    <font>
      <sz val="11"/>
      <color theme="1"/>
      <name val="Cambria"/>
      <family val="1"/>
      <scheme val="major"/>
    </font>
    <font>
      <b/>
      <sz val="14"/>
      <color rgb="FFC00000"/>
      <name val="Cambria"/>
      <family val="1"/>
      <scheme val="major"/>
    </font>
    <font>
      <b/>
      <i/>
      <sz val="11"/>
      <color theme="1"/>
      <name val="Cambria"/>
      <family val="1"/>
      <scheme val="major"/>
    </font>
    <font>
      <b/>
      <sz val="28"/>
      <color theme="1"/>
      <name val="Calibri"/>
      <family val="2"/>
      <scheme val="minor"/>
    </font>
    <font>
      <b/>
      <sz val="36"/>
      <color theme="1"/>
      <name val="Calibri"/>
      <family val="2"/>
      <scheme val="minor"/>
    </font>
    <font>
      <sz val="16"/>
      <color theme="1"/>
      <name val="Calibri"/>
      <family val="2"/>
      <scheme val="minor"/>
    </font>
    <font>
      <sz val="11"/>
      <color theme="0"/>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000066"/>
        <bgColor indexed="64"/>
      </patternFill>
    </fill>
    <fill>
      <patternFill patternType="solid">
        <fgColor rgb="FFFF7C80"/>
        <bgColor indexed="64"/>
      </patternFill>
    </fill>
    <fill>
      <patternFill patternType="solid">
        <fgColor rgb="FFFFFFF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1" tint="4.9989318521683403E-2"/>
        <bgColor indexed="64"/>
      </patternFill>
    </fill>
    <fill>
      <patternFill patternType="solid">
        <fgColor theme="8" tint="0.39997558519241921"/>
        <bgColor indexed="64"/>
      </patternFill>
    </fill>
  </fills>
  <borders count="57">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indexed="64"/>
      </top>
      <bottom/>
      <diagonal/>
    </border>
    <border>
      <left style="thin">
        <color theme="0"/>
      </left>
      <right/>
      <top style="thin">
        <color theme="0"/>
      </top>
      <bottom style="thin">
        <color theme="0"/>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rgb="FF92D050"/>
      </left>
      <right style="thick">
        <color rgb="FF92D050"/>
      </right>
      <top style="thick">
        <color rgb="FF92D050"/>
      </top>
      <bottom style="thick">
        <color rgb="FF92D050"/>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right/>
      <top/>
      <bottom style="thin">
        <color indexed="64"/>
      </bottom>
      <diagonal/>
    </border>
    <border>
      <left/>
      <right style="thin">
        <color indexed="64"/>
      </right>
      <top/>
      <bottom/>
      <diagonal/>
    </border>
    <border>
      <left/>
      <right/>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style="thin">
        <color indexed="64"/>
      </top>
      <bottom style="thick">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0" fillId="0" borderId="0" applyFont="0" applyFill="0" applyBorder="0" applyAlignment="0" applyProtection="0"/>
  </cellStyleXfs>
  <cellXfs count="167">
    <xf numFmtId="0" fontId="0" fillId="0" borderId="0" xfId="0"/>
    <xf numFmtId="0" fontId="0" fillId="0" borderId="0" xfId="0" applyBorder="1"/>
    <xf numFmtId="0" fontId="13" fillId="8" borderId="27" xfId="0" applyFont="1" applyFill="1" applyBorder="1" applyAlignment="1">
      <alignment horizontal="center"/>
    </xf>
    <xf numFmtId="0" fontId="13" fillId="8" borderId="28" xfId="0" applyFont="1" applyFill="1" applyBorder="1" applyAlignment="1">
      <alignment horizontal="center"/>
    </xf>
    <xf numFmtId="0" fontId="14" fillId="8" borderId="27" xfId="0" applyFont="1" applyFill="1" applyBorder="1"/>
    <xf numFmtId="0" fontId="14" fillId="8" borderId="28" xfId="0" applyFont="1" applyFill="1" applyBorder="1"/>
    <xf numFmtId="0" fontId="13" fillId="8" borderId="27" xfId="0" applyFont="1" applyFill="1" applyBorder="1" applyAlignment="1">
      <alignment vertical="center"/>
    </xf>
    <xf numFmtId="0" fontId="14" fillId="8" borderId="28" xfId="0" applyFont="1" applyFill="1" applyBorder="1" applyAlignment="1">
      <alignment vertical="center"/>
    </xf>
    <xf numFmtId="0" fontId="13" fillId="8" borderId="27" xfId="0" applyFont="1" applyFill="1" applyBorder="1" applyAlignment="1">
      <alignment horizontal="left" vertical="center"/>
    </xf>
    <xf numFmtId="0" fontId="14" fillId="8" borderId="28" xfId="0" applyFont="1" applyFill="1" applyBorder="1" applyAlignment="1">
      <alignment vertical="center" wrapText="1"/>
    </xf>
    <xf numFmtId="0" fontId="14" fillId="8" borderId="28" xfId="0" applyFont="1" applyFill="1" applyBorder="1" applyAlignment="1">
      <alignment vertical="top" wrapText="1"/>
    </xf>
    <xf numFmtId="0" fontId="13" fillId="8" borderId="29" xfId="0" applyFont="1" applyFill="1" applyBorder="1" applyAlignment="1">
      <alignment vertical="center"/>
    </xf>
    <xf numFmtId="0" fontId="14" fillId="8" borderId="30" xfId="0" applyFont="1" applyFill="1" applyBorder="1" applyAlignment="1">
      <alignment wrapText="1"/>
    </xf>
    <xf numFmtId="0" fontId="0" fillId="0" borderId="0" xfId="0"/>
    <xf numFmtId="0" fontId="5" fillId="9" borderId="2" xfId="0" applyFont="1" applyFill="1" applyBorder="1" applyAlignment="1" applyProtection="1">
      <alignment horizontal="center" vertical="center" wrapText="1"/>
      <protection locked="0"/>
    </xf>
    <xf numFmtId="0" fontId="0" fillId="0" borderId="0" xfId="0" applyProtection="1">
      <protection locked="0"/>
    </xf>
    <xf numFmtId="0" fontId="9" fillId="0" borderId="2" xfId="0" applyFont="1" applyBorder="1" applyAlignment="1" applyProtection="1">
      <alignment horizontal="left" vertical="top" wrapText="1"/>
      <protection locked="0"/>
    </xf>
    <xf numFmtId="0" fontId="5" fillId="0" borderId="1" xfId="0" applyFont="1" applyBorder="1" applyAlignment="1" applyProtection="1">
      <alignment vertical="center" wrapText="1"/>
    </xf>
    <xf numFmtId="0" fontId="0" fillId="0" borderId="0" xfId="0" applyProtection="1"/>
    <xf numFmtId="0" fontId="5" fillId="0" borderId="2" xfId="0" applyFont="1" applyBorder="1" applyAlignment="1" applyProtection="1">
      <alignment vertical="center" wrapText="1"/>
    </xf>
    <xf numFmtId="0" fontId="2" fillId="0" borderId="1" xfId="0" applyFont="1" applyBorder="1" applyAlignment="1" applyProtection="1">
      <alignment vertical="center" wrapText="1"/>
    </xf>
    <xf numFmtId="0" fontId="5" fillId="2" borderId="2" xfId="0" applyFont="1" applyFill="1" applyBorder="1" applyAlignment="1" applyProtection="1">
      <alignment horizontal="center" vertical="center" wrapText="1"/>
    </xf>
    <xf numFmtId="0" fontId="2" fillId="2" borderId="6" xfId="0" applyFont="1" applyFill="1" applyBorder="1" applyAlignment="1" applyProtection="1">
      <alignment vertical="center" wrapText="1"/>
    </xf>
    <xf numFmtId="0" fontId="9" fillId="2" borderId="7"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3" fillId="0" borderId="2"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0" fillId="9" borderId="2" xfId="0" applyFont="1" applyFill="1" applyBorder="1" applyAlignment="1" applyProtection="1">
      <alignment horizontal="center" vertical="center" wrapText="1"/>
      <protection locked="0"/>
    </xf>
    <xf numFmtId="0" fontId="3" fillId="9" borderId="2" xfId="0" applyFont="1" applyFill="1" applyBorder="1" applyAlignment="1" applyProtection="1">
      <alignment horizontal="center" vertical="center" wrapText="1"/>
      <protection locked="0"/>
    </xf>
    <xf numFmtId="0" fontId="0" fillId="3" borderId="1" xfId="0" applyFont="1" applyFill="1" applyBorder="1" applyAlignment="1" applyProtection="1">
      <alignment vertical="center" wrapText="1"/>
    </xf>
    <xf numFmtId="164" fontId="0" fillId="3" borderId="2" xfId="1" applyNumberFormat="1" applyFont="1" applyFill="1" applyBorder="1" applyAlignment="1" applyProtection="1">
      <alignment horizontal="center" vertical="center" wrapText="1"/>
    </xf>
    <xf numFmtId="0" fontId="3" fillId="3" borderId="1" xfId="0" applyFont="1" applyFill="1" applyBorder="1" applyAlignment="1" applyProtection="1">
      <alignment horizontal="right" vertical="center" wrapText="1"/>
    </xf>
    <xf numFmtId="0" fontId="3" fillId="3" borderId="2"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 xfId="0" applyFont="1" applyBorder="1" applyAlignment="1" applyProtection="1">
      <alignment vertical="center" wrapText="1"/>
    </xf>
    <xf numFmtId="0" fontId="14" fillId="8" borderId="0" xfId="0" applyFont="1" applyFill="1" applyBorder="1"/>
    <xf numFmtId="0" fontId="14" fillId="8" borderId="39" xfId="0" applyFont="1" applyFill="1" applyBorder="1"/>
    <xf numFmtId="0" fontId="14" fillId="8" borderId="21" xfId="0" applyFont="1" applyFill="1" applyBorder="1"/>
    <xf numFmtId="0" fontId="14" fillId="8" borderId="42" xfId="0" applyFont="1" applyFill="1" applyBorder="1"/>
    <xf numFmtId="0" fontId="14" fillId="8" borderId="4" xfId="0" applyFont="1" applyFill="1" applyBorder="1" applyAlignment="1">
      <alignment horizontal="left"/>
    </xf>
    <xf numFmtId="0" fontId="1" fillId="0" borderId="0" xfId="0" applyFont="1" applyAlignment="1">
      <alignment horizontal="right"/>
    </xf>
    <xf numFmtId="0" fontId="1" fillId="9" borderId="0" xfId="0" applyFont="1" applyFill="1" applyAlignment="1" applyProtection="1">
      <alignment horizontal="left"/>
      <protection locked="0"/>
    </xf>
    <xf numFmtId="14" fontId="1" fillId="9" borderId="0" xfId="0" applyNumberFormat="1" applyFont="1" applyFill="1" applyAlignment="1" applyProtection="1">
      <alignment horizontal="left"/>
      <protection locked="0"/>
    </xf>
    <xf numFmtId="0" fontId="0" fillId="0" borderId="0" xfId="0" applyFont="1" applyAlignment="1" applyProtection="1">
      <alignment horizontal="left"/>
    </xf>
    <xf numFmtId="14" fontId="0" fillId="0" borderId="0" xfId="0" applyNumberFormat="1" applyFont="1" applyAlignment="1" applyProtection="1">
      <alignment horizontal="left"/>
    </xf>
    <xf numFmtId="0" fontId="0" fillId="0" borderId="0" xfId="0" applyAlignment="1" applyProtection="1">
      <alignment horizontal="right"/>
    </xf>
    <xf numFmtId="0" fontId="0" fillId="0" borderId="23" xfId="0" applyBorder="1" applyAlignment="1" applyProtection="1">
      <alignment horizontal="center"/>
    </xf>
    <xf numFmtId="0" fontId="0" fillId="0" borderId="20" xfId="0" applyBorder="1" applyAlignment="1" applyProtection="1">
      <alignment horizontal="center"/>
    </xf>
    <xf numFmtId="0" fontId="0" fillId="0" borderId="18" xfId="0" applyBorder="1" applyAlignment="1" applyProtection="1">
      <alignment horizontal="center"/>
    </xf>
    <xf numFmtId="0" fontId="12" fillId="5" borderId="22" xfId="0" applyFont="1" applyFill="1" applyBorder="1" applyAlignment="1" applyProtection="1">
      <alignment horizontal="center" vertical="center"/>
    </xf>
    <xf numFmtId="0" fontId="12" fillId="6" borderId="22" xfId="0" applyFont="1" applyFill="1" applyBorder="1" applyAlignment="1" applyProtection="1">
      <alignment horizontal="center" vertical="center"/>
    </xf>
    <xf numFmtId="0" fontId="12" fillId="7" borderId="22" xfId="0" applyFont="1" applyFill="1" applyBorder="1" applyAlignment="1" applyProtection="1">
      <alignment horizontal="center" vertical="center"/>
    </xf>
    <xf numFmtId="0" fontId="6" fillId="0" borderId="0" xfId="0" applyFont="1" applyProtection="1"/>
    <xf numFmtId="0" fontId="0" fillId="10" borderId="0" xfId="0" applyFill="1" applyProtection="1"/>
    <xf numFmtId="0" fontId="0" fillId="10" borderId="0" xfId="0" applyFill="1" applyBorder="1" applyProtection="1"/>
    <xf numFmtId="0" fontId="0" fillId="0" borderId="0" xfId="0" applyFill="1" applyProtection="1"/>
    <xf numFmtId="0" fontId="20" fillId="0" borderId="0" xfId="0" applyFont="1" applyProtection="1"/>
    <xf numFmtId="0" fontId="5" fillId="0" borderId="8" xfId="0" applyFont="1" applyBorder="1" applyAlignment="1" applyProtection="1">
      <alignment horizontal="center" vertical="center" wrapText="1"/>
    </xf>
    <xf numFmtId="0" fontId="2" fillId="0" borderId="0" xfId="0" applyFont="1" applyAlignment="1" applyProtection="1">
      <alignment wrapText="1"/>
    </xf>
    <xf numFmtId="0" fontId="7" fillId="0" borderId="45"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2" fillId="0" borderId="0" xfId="0" applyFont="1" applyBorder="1" applyAlignment="1" applyProtection="1">
      <alignment wrapText="1"/>
    </xf>
    <xf numFmtId="0" fontId="6" fillId="0" borderId="48" xfId="0" applyFont="1" applyBorder="1" applyAlignment="1" applyProtection="1">
      <alignment horizontal="center" vertical="center" wrapText="1"/>
    </xf>
    <xf numFmtId="0" fontId="18" fillId="11" borderId="49" xfId="0" applyFont="1" applyFill="1" applyBorder="1" applyAlignment="1" applyProtection="1">
      <alignment horizontal="center" vertical="center" wrapText="1"/>
    </xf>
    <xf numFmtId="0" fontId="13" fillId="8" borderId="4" xfId="0" applyFont="1" applyFill="1" applyBorder="1" applyAlignment="1">
      <alignment vertical="center"/>
    </xf>
    <xf numFmtId="0" fontId="14" fillId="8" borderId="4" xfId="0" applyFont="1" applyFill="1" applyBorder="1" applyAlignment="1">
      <alignment wrapText="1"/>
    </xf>
    <xf numFmtId="0" fontId="7" fillId="2" borderId="1" xfId="0" applyFont="1" applyFill="1" applyBorder="1" applyAlignment="1" applyProtection="1">
      <alignment horizontal="center" vertical="center" wrapText="1"/>
    </xf>
    <xf numFmtId="0" fontId="7" fillId="2" borderId="50" xfId="0" applyFont="1" applyFill="1" applyBorder="1" applyAlignment="1" applyProtection="1">
      <alignment horizontal="center" vertical="center" wrapText="1"/>
    </xf>
    <xf numFmtId="0" fontId="2" fillId="2" borderId="3"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5" fillId="0" borderId="2" xfId="0" applyFont="1" applyBorder="1" applyAlignment="1" applyProtection="1">
      <alignment horizontal="center" vertical="center" wrapText="1"/>
    </xf>
    <xf numFmtId="0" fontId="5" fillId="0" borderId="17" xfId="0" applyFont="1" applyBorder="1" applyAlignment="1" applyProtection="1">
      <alignment vertical="center" wrapText="1"/>
    </xf>
    <xf numFmtId="0" fontId="1" fillId="0" borderId="0" xfId="0" applyFont="1" applyProtection="1"/>
    <xf numFmtId="0" fontId="0" fillId="3" borderId="6" xfId="0" applyFont="1" applyFill="1" applyBorder="1" applyAlignment="1" applyProtection="1">
      <alignment vertical="center" wrapText="1"/>
    </xf>
    <xf numFmtId="0" fontId="5" fillId="0" borderId="2" xfId="0" applyFont="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0" borderId="0" xfId="0" applyFont="1" applyBorder="1" applyAlignment="1" applyProtection="1">
      <alignment vertical="top" wrapText="1"/>
    </xf>
    <xf numFmtId="0" fontId="1" fillId="0" borderId="0" xfId="0" applyFont="1" applyAlignment="1" applyProtection="1">
      <alignment horizontal="right"/>
    </xf>
    <xf numFmtId="0" fontId="0" fillId="0" borderId="0" xfId="0" applyBorder="1" applyProtection="1"/>
    <xf numFmtId="0" fontId="0" fillId="0" borderId="24" xfId="0" applyBorder="1" applyAlignment="1" applyProtection="1">
      <alignment horizontal="right"/>
      <protection locked="0"/>
    </xf>
    <xf numFmtId="0" fontId="0" fillId="0" borderId="24" xfId="0" applyBorder="1" applyProtection="1">
      <protection locked="0"/>
    </xf>
    <xf numFmtId="0" fontId="0" fillId="0" borderId="23" xfId="0" applyBorder="1" applyProtection="1">
      <protection locked="0"/>
    </xf>
    <xf numFmtId="0" fontId="0" fillId="12" borderId="24" xfId="0" applyFill="1" applyBorder="1" applyAlignment="1" applyProtection="1">
      <alignment horizontal="right"/>
      <protection locked="0"/>
    </xf>
    <xf numFmtId="0" fontId="0" fillId="12" borderId="24" xfId="0" applyFill="1" applyBorder="1" applyProtection="1">
      <protection locked="0"/>
    </xf>
    <xf numFmtId="0" fontId="9" fillId="0" borderId="2" xfId="0" applyFont="1" applyFill="1" applyBorder="1" applyAlignment="1" applyProtection="1">
      <alignment horizontal="left" vertical="top" wrapText="1"/>
      <protection locked="0"/>
    </xf>
    <xf numFmtId="0" fontId="0" fillId="0" borderId="20" xfId="0" applyBorder="1" applyProtection="1">
      <protection locked="0"/>
    </xf>
    <xf numFmtId="0" fontId="0" fillId="0" borderId="18" xfId="0" applyBorder="1" applyAlignment="1" applyProtection="1">
      <alignment horizontal="right"/>
      <protection locked="0"/>
    </xf>
    <xf numFmtId="0" fontId="15" fillId="8" borderId="25" xfId="0" applyFont="1" applyFill="1" applyBorder="1" applyAlignment="1">
      <alignment horizontal="center" vertical="center"/>
    </xf>
    <xf numFmtId="0" fontId="15" fillId="8" borderId="26" xfId="0" applyFont="1" applyFill="1" applyBorder="1" applyAlignment="1">
      <alignment horizontal="center" vertical="center"/>
    </xf>
    <xf numFmtId="0" fontId="14" fillId="8" borderId="31" xfId="0" applyFont="1" applyFill="1" applyBorder="1" applyAlignment="1">
      <alignment horizontal="left"/>
    </xf>
    <xf numFmtId="0" fontId="14" fillId="8" borderId="32" xfId="0" applyFont="1" applyFill="1" applyBorder="1" applyAlignment="1">
      <alignment horizontal="left"/>
    </xf>
    <xf numFmtId="0" fontId="15" fillId="8" borderId="9" xfId="0" applyFont="1" applyFill="1" applyBorder="1" applyAlignment="1">
      <alignment horizontal="center" vertical="center"/>
    </xf>
    <xf numFmtId="0" fontId="15" fillId="8" borderId="11" xfId="0" applyFont="1" applyFill="1" applyBorder="1" applyAlignment="1">
      <alignment horizontal="center" vertical="center"/>
    </xf>
    <xf numFmtId="0" fontId="15" fillId="8" borderId="40" xfId="0" applyFont="1" applyFill="1" applyBorder="1" applyAlignment="1">
      <alignment horizontal="center" vertical="center"/>
    </xf>
    <xf numFmtId="0" fontId="15" fillId="8" borderId="41" xfId="0" applyFont="1" applyFill="1" applyBorder="1" applyAlignment="1">
      <alignment horizontal="center" vertical="center"/>
    </xf>
    <xf numFmtId="0" fontId="13" fillId="9" borderId="0" xfId="0" applyFont="1" applyFill="1" applyBorder="1" applyAlignment="1">
      <alignment horizontal="center" wrapText="1"/>
    </xf>
    <xf numFmtId="0" fontId="14" fillId="8" borderId="33" xfId="0" applyFont="1" applyFill="1" applyBorder="1" applyAlignment="1">
      <alignment horizontal="left" wrapText="1"/>
    </xf>
    <xf numFmtId="0" fontId="14" fillId="8" borderId="34" xfId="0" applyFont="1" applyFill="1" applyBorder="1" applyAlignment="1">
      <alignment horizontal="left" wrapText="1"/>
    </xf>
    <xf numFmtId="0" fontId="14" fillId="8" borderId="33" xfId="0" applyFont="1" applyFill="1" applyBorder="1" applyAlignment="1">
      <alignment horizontal="left"/>
    </xf>
    <xf numFmtId="0" fontId="14" fillId="8" borderId="34" xfId="0" applyFont="1" applyFill="1" applyBorder="1" applyAlignment="1">
      <alignment horizontal="left"/>
    </xf>
    <xf numFmtId="0" fontId="6" fillId="13" borderId="0" xfId="0" applyFont="1" applyFill="1" applyAlignment="1" applyProtection="1">
      <alignment horizontal="center"/>
      <protection locked="0"/>
    </xf>
    <xf numFmtId="0" fontId="2" fillId="2" borderId="3"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0" fillId="0" borderId="0" xfId="0" applyAlignment="1" applyProtection="1">
      <alignment wrapText="1"/>
    </xf>
    <xf numFmtId="0" fontId="0" fillId="0" borderId="7" xfId="0" applyBorder="1" applyAlignment="1" applyProtection="1">
      <alignment wrapText="1"/>
    </xf>
    <xf numFmtId="0" fontId="8" fillId="2" borderId="3" xfId="0" applyFont="1" applyFill="1" applyBorder="1" applyAlignment="1" applyProtection="1">
      <alignment horizontal="center"/>
    </xf>
    <xf numFmtId="0" fontId="8" fillId="2" borderId="4" xfId="0" applyFont="1" applyFill="1" applyBorder="1" applyAlignment="1" applyProtection="1">
      <alignment horizontal="center"/>
    </xf>
    <xf numFmtId="0" fontId="8" fillId="2" borderId="5" xfId="0" applyFont="1" applyFill="1" applyBorder="1" applyAlignment="1" applyProtection="1">
      <alignment horizont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0" fontId="5" fillId="0" borderId="5" xfId="0" applyFont="1" applyBorder="1" applyAlignment="1" applyProtection="1">
      <alignment vertical="center" wrapText="1"/>
    </xf>
    <xf numFmtId="0" fontId="1" fillId="0" borderId="9"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6" fillId="13" borderId="0" xfId="0" applyFont="1" applyFill="1" applyAlignment="1" applyProtection="1">
      <alignment horizontal="center"/>
    </xf>
    <xf numFmtId="0" fontId="5" fillId="0" borderId="17" xfId="0" applyFont="1" applyBorder="1" applyAlignment="1" applyProtection="1">
      <alignment vertical="center" wrapText="1"/>
    </xf>
    <xf numFmtId="0" fontId="2" fillId="0" borderId="0" xfId="0" applyFont="1" applyAlignment="1" applyProtection="1">
      <alignment wrapText="1"/>
    </xf>
    <xf numFmtId="0" fontId="2" fillId="0" borderId="7" xfId="0" applyFont="1" applyBorder="1" applyAlignment="1" applyProtection="1">
      <alignment wrapText="1"/>
    </xf>
    <xf numFmtId="0" fontId="7" fillId="2" borderId="14"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16" xfId="0" applyFont="1" applyFill="1" applyBorder="1" applyAlignment="1" applyProtection="1">
      <alignment horizontal="left"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18" fillId="10" borderId="35" xfId="0" applyFont="1" applyFill="1" applyBorder="1" applyAlignment="1" applyProtection="1">
      <alignment horizontal="center" vertical="center" wrapText="1"/>
    </xf>
    <xf numFmtId="0" fontId="18" fillId="10" borderId="36" xfId="0" applyFont="1" applyFill="1" applyBorder="1" applyAlignment="1" applyProtection="1">
      <alignment horizontal="center" vertical="center" wrapText="1"/>
    </xf>
    <xf numFmtId="0" fontId="18" fillId="10" borderId="37" xfId="0" applyFont="1" applyFill="1" applyBorder="1" applyAlignment="1" applyProtection="1">
      <alignment horizontal="center" vertical="center" wrapText="1"/>
    </xf>
    <xf numFmtId="0" fontId="0" fillId="3" borderId="3" xfId="0" applyFont="1" applyFill="1" applyBorder="1" applyAlignment="1" applyProtection="1">
      <alignment horizontal="left" vertical="center" wrapText="1"/>
    </xf>
    <xf numFmtId="0" fontId="0" fillId="3" borderId="5" xfId="0" applyFont="1" applyFill="1" applyBorder="1" applyAlignment="1" applyProtection="1">
      <alignment horizontal="left" vertical="center" wrapText="1"/>
    </xf>
    <xf numFmtId="0" fontId="0" fillId="0" borderId="43" xfId="0" applyBorder="1" applyAlignment="1" applyProtection="1">
      <alignment wrapText="1"/>
    </xf>
    <xf numFmtId="0" fontId="11" fillId="4" borderId="18" xfId="0" applyFont="1" applyFill="1" applyBorder="1" applyAlignment="1" applyProtection="1">
      <alignment horizontal="center"/>
    </xf>
    <xf numFmtId="0" fontId="11" fillId="4" borderId="19" xfId="0" applyFont="1" applyFill="1" applyBorder="1" applyAlignment="1" applyProtection="1">
      <alignment horizontal="center"/>
    </xf>
    <xf numFmtId="0" fontId="3" fillId="0" borderId="0" xfId="0" applyFont="1" applyBorder="1" applyAlignment="1" applyProtection="1">
      <alignment vertical="top" wrapText="1"/>
    </xf>
    <xf numFmtId="0" fontId="1" fillId="0" borderId="44" xfId="0" applyFont="1" applyBorder="1" applyAlignment="1" applyProtection="1">
      <alignment horizontal="right" vertical="center" textRotation="90" wrapText="1"/>
    </xf>
    <xf numFmtId="0" fontId="1" fillId="11" borderId="17" xfId="0" applyFont="1" applyFill="1" applyBorder="1" applyProtection="1"/>
    <xf numFmtId="0" fontId="1" fillId="10" borderId="17" xfId="0" applyFont="1" applyFill="1" applyBorder="1" applyProtection="1"/>
    <xf numFmtId="0" fontId="1" fillId="0" borderId="0" xfId="0" applyFont="1" applyProtection="1"/>
    <xf numFmtId="0" fontId="17" fillId="11" borderId="38" xfId="0" applyFont="1" applyFill="1" applyBorder="1" applyAlignment="1" applyProtection="1">
      <alignment horizontal="center" vertical="center" wrapText="1"/>
    </xf>
    <xf numFmtId="0" fontId="1" fillId="0" borderId="0" xfId="0" applyFont="1" applyAlignment="1" applyProtection="1">
      <alignment horizontal="center"/>
    </xf>
    <xf numFmtId="0" fontId="19" fillId="10" borderId="17" xfId="0" applyFont="1" applyFill="1" applyBorder="1" applyAlignment="1" applyProtection="1">
      <alignment horizontal="center"/>
    </xf>
    <xf numFmtId="0" fontId="19" fillId="11" borderId="17" xfId="0" applyFont="1" applyFill="1" applyBorder="1" applyAlignment="1" applyProtection="1">
      <alignment horizontal="center"/>
    </xf>
    <xf numFmtId="0" fontId="6" fillId="0" borderId="24"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0" fillId="0" borderId="23" xfId="0" applyBorder="1" applyAlignment="1" applyProtection="1">
      <alignment vertical="top" wrapText="1"/>
      <protection locked="0"/>
    </xf>
    <xf numFmtId="0" fontId="0" fillId="0" borderId="52" xfId="0" applyBorder="1" applyAlignment="1" applyProtection="1">
      <alignment vertical="top" wrapText="1"/>
      <protection locked="0"/>
    </xf>
    <xf numFmtId="0" fontId="0" fillId="0" borderId="53" xfId="0" applyBorder="1" applyAlignment="1" applyProtection="1">
      <alignment vertical="top" wrapText="1"/>
      <protection locked="0"/>
    </xf>
    <xf numFmtId="0" fontId="0" fillId="0" borderId="5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55"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56" xfId="0" applyBorder="1" applyAlignment="1" applyProtection="1">
      <alignment vertical="top" wrapText="1"/>
      <protection locked="0"/>
    </xf>
  </cellXfs>
  <cellStyles count="2">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00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18</xdr:row>
      <xdr:rowOff>38100</xdr:rowOff>
    </xdr:from>
    <xdr:to>
      <xdr:col>2</xdr:col>
      <xdr:colOff>254318</xdr:colOff>
      <xdr:row>18</xdr:row>
      <xdr:rowOff>238125</xdr:rowOff>
    </xdr:to>
    <xdr:pic>
      <xdr:nvPicPr>
        <xdr:cNvPr id="2" name="Picture 1"/>
        <xdr:cNvPicPr>
          <a:picLocks noChangeAspect="1"/>
        </xdr:cNvPicPr>
      </xdr:nvPicPr>
      <xdr:blipFill>
        <a:blip xmlns:r="http://schemas.openxmlformats.org/officeDocument/2006/relationships" r:embed="rId1"/>
        <a:stretch>
          <a:fillRect/>
        </a:stretch>
      </xdr:blipFill>
      <xdr:spPr>
        <a:xfrm>
          <a:off x="2867025" y="4762500"/>
          <a:ext cx="206693" cy="200025"/>
        </a:xfrm>
        <a:prstGeom prst="rect">
          <a:avLst/>
        </a:prstGeom>
      </xdr:spPr>
    </xdr:pic>
    <xdr:clientData/>
  </xdr:twoCellAnchor>
  <xdr:twoCellAnchor editAs="oneCell">
    <xdr:from>
      <xdr:col>2</xdr:col>
      <xdr:colOff>76200</xdr:colOff>
      <xdr:row>10</xdr:row>
      <xdr:rowOff>123825</xdr:rowOff>
    </xdr:from>
    <xdr:to>
      <xdr:col>2</xdr:col>
      <xdr:colOff>282893</xdr:colOff>
      <xdr:row>10</xdr:row>
      <xdr:rowOff>323850</xdr:rowOff>
    </xdr:to>
    <xdr:pic>
      <xdr:nvPicPr>
        <xdr:cNvPr id="3" name="Picture 2"/>
        <xdr:cNvPicPr>
          <a:picLocks noChangeAspect="1"/>
        </xdr:cNvPicPr>
      </xdr:nvPicPr>
      <xdr:blipFill>
        <a:blip xmlns:r="http://schemas.openxmlformats.org/officeDocument/2006/relationships" r:embed="rId1"/>
        <a:stretch>
          <a:fillRect/>
        </a:stretch>
      </xdr:blipFill>
      <xdr:spPr>
        <a:xfrm>
          <a:off x="2895600" y="2390775"/>
          <a:ext cx="206693" cy="200025"/>
        </a:xfrm>
        <a:prstGeom prst="rect">
          <a:avLst/>
        </a:prstGeom>
      </xdr:spPr>
    </xdr:pic>
    <xdr:clientData/>
  </xdr:twoCellAnchor>
  <xdr:twoCellAnchor editAs="oneCell">
    <xdr:from>
      <xdr:col>3</xdr:col>
      <xdr:colOff>38100</xdr:colOff>
      <xdr:row>10</xdr:row>
      <xdr:rowOff>133350</xdr:rowOff>
    </xdr:from>
    <xdr:to>
      <xdr:col>3</xdr:col>
      <xdr:colOff>244793</xdr:colOff>
      <xdr:row>10</xdr:row>
      <xdr:rowOff>333375</xdr:rowOff>
    </xdr:to>
    <xdr:pic>
      <xdr:nvPicPr>
        <xdr:cNvPr id="4" name="Picture 3"/>
        <xdr:cNvPicPr>
          <a:picLocks noChangeAspect="1"/>
        </xdr:cNvPicPr>
      </xdr:nvPicPr>
      <xdr:blipFill>
        <a:blip xmlns:r="http://schemas.openxmlformats.org/officeDocument/2006/relationships" r:embed="rId1"/>
        <a:stretch>
          <a:fillRect/>
        </a:stretch>
      </xdr:blipFill>
      <xdr:spPr>
        <a:xfrm>
          <a:off x="3971925" y="2400300"/>
          <a:ext cx="206693" cy="200025"/>
        </a:xfrm>
        <a:prstGeom prst="rect">
          <a:avLst/>
        </a:prstGeom>
      </xdr:spPr>
    </xdr:pic>
    <xdr:clientData/>
  </xdr:twoCellAnchor>
  <xdr:twoCellAnchor editAs="oneCell">
    <xdr:from>
      <xdr:col>4</xdr:col>
      <xdr:colOff>28575</xdr:colOff>
      <xdr:row>12</xdr:row>
      <xdr:rowOff>123825</xdr:rowOff>
    </xdr:from>
    <xdr:to>
      <xdr:col>4</xdr:col>
      <xdr:colOff>235268</xdr:colOff>
      <xdr:row>12</xdr:row>
      <xdr:rowOff>323850</xdr:rowOff>
    </xdr:to>
    <xdr:pic>
      <xdr:nvPicPr>
        <xdr:cNvPr id="5" name="Picture 4"/>
        <xdr:cNvPicPr>
          <a:picLocks noChangeAspect="1"/>
        </xdr:cNvPicPr>
      </xdr:nvPicPr>
      <xdr:blipFill>
        <a:blip xmlns:r="http://schemas.openxmlformats.org/officeDocument/2006/relationships" r:embed="rId1"/>
        <a:stretch>
          <a:fillRect/>
        </a:stretch>
      </xdr:blipFill>
      <xdr:spPr>
        <a:xfrm>
          <a:off x="5076825" y="3228975"/>
          <a:ext cx="206693" cy="200025"/>
        </a:xfrm>
        <a:prstGeom prst="rect">
          <a:avLst/>
        </a:prstGeom>
      </xdr:spPr>
    </xdr:pic>
    <xdr:clientData/>
  </xdr:twoCellAnchor>
  <xdr:twoCellAnchor editAs="oneCell">
    <xdr:from>
      <xdr:col>5</xdr:col>
      <xdr:colOff>38100</xdr:colOff>
      <xdr:row>12</xdr:row>
      <xdr:rowOff>133350</xdr:rowOff>
    </xdr:from>
    <xdr:to>
      <xdr:col>5</xdr:col>
      <xdr:colOff>244793</xdr:colOff>
      <xdr:row>12</xdr:row>
      <xdr:rowOff>333375</xdr:rowOff>
    </xdr:to>
    <xdr:pic>
      <xdr:nvPicPr>
        <xdr:cNvPr id="6" name="Picture 5"/>
        <xdr:cNvPicPr>
          <a:picLocks noChangeAspect="1"/>
        </xdr:cNvPicPr>
      </xdr:nvPicPr>
      <xdr:blipFill>
        <a:blip xmlns:r="http://schemas.openxmlformats.org/officeDocument/2006/relationships" r:embed="rId1"/>
        <a:stretch>
          <a:fillRect/>
        </a:stretch>
      </xdr:blipFill>
      <xdr:spPr>
        <a:xfrm>
          <a:off x="6200775" y="3238500"/>
          <a:ext cx="206693" cy="200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40"/>
  <sheetViews>
    <sheetView tabSelected="1" workbookViewId="0">
      <selection activeCell="F9" sqref="F9"/>
    </sheetView>
  </sheetViews>
  <sheetFormatPr defaultRowHeight="15" x14ac:dyDescent="0.25"/>
  <cols>
    <col min="1" max="1" width="35" style="13" customWidth="1"/>
    <col min="2" max="2" width="51.28515625" style="13" customWidth="1"/>
    <col min="3" max="3" width="9.140625" style="13" customWidth="1"/>
    <col min="4" max="16384" width="9.140625" style="13"/>
  </cols>
  <sheetData>
    <row r="1" spans="1:2" x14ac:dyDescent="0.25">
      <c r="A1" s="43" t="s">
        <v>72</v>
      </c>
      <c r="B1" s="44"/>
    </row>
    <row r="2" spans="1:2" x14ac:dyDescent="0.25">
      <c r="A2" s="43" t="s">
        <v>99</v>
      </c>
      <c r="B2" s="44"/>
    </row>
    <row r="3" spans="1:2" x14ac:dyDescent="0.25">
      <c r="A3" s="43" t="s">
        <v>64</v>
      </c>
      <c r="B3" s="45"/>
    </row>
    <row r="4" spans="1:2" x14ac:dyDescent="0.25">
      <c r="A4" s="43" t="s">
        <v>65</v>
      </c>
      <c r="B4" s="44"/>
    </row>
    <row r="5" spans="1:2" ht="15.75" thickBot="1" x14ac:dyDescent="0.3"/>
    <row r="6" spans="1:2" ht="18" x14ac:dyDescent="0.25">
      <c r="A6" s="96" t="s">
        <v>73</v>
      </c>
      <c r="B6" s="97"/>
    </row>
    <row r="7" spans="1:2" x14ac:dyDescent="0.25">
      <c r="A7" s="2" t="s">
        <v>37</v>
      </c>
      <c r="B7" s="3" t="s">
        <v>38</v>
      </c>
    </row>
    <row r="8" spans="1:2" x14ac:dyDescent="0.25">
      <c r="A8" s="4" t="s">
        <v>74</v>
      </c>
      <c r="B8" s="5" t="s">
        <v>80</v>
      </c>
    </row>
    <row r="9" spans="1:2" x14ac:dyDescent="0.25">
      <c r="A9" s="4" t="s">
        <v>75</v>
      </c>
      <c r="B9" s="5" t="s">
        <v>78</v>
      </c>
    </row>
    <row r="10" spans="1:2" x14ac:dyDescent="0.25">
      <c r="A10" s="4" t="s">
        <v>77</v>
      </c>
      <c r="B10" s="5" t="s">
        <v>84</v>
      </c>
    </row>
    <row r="11" spans="1:2" ht="15.75" thickBot="1" x14ac:dyDescent="0.3">
      <c r="A11" s="41" t="s">
        <v>76</v>
      </c>
      <c r="B11" s="39" t="s">
        <v>79</v>
      </c>
    </row>
    <row r="12" spans="1:2" ht="15.75" thickTop="1" x14ac:dyDescent="0.25">
      <c r="A12" s="40"/>
      <c r="B12" s="38"/>
    </row>
    <row r="13" spans="1:2" x14ac:dyDescent="0.25">
      <c r="A13" s="100" t="s">
        <v>61</v>
      </c>
      <c r="B13" s="100"/>
    </row>
    <row r="14" spans="1:2" ht="15.75" thickBot="1" x14ac:dyDescent="0.3">
      <c r="A14" s="38"/>
      <c r="B14" s="38"/>
    </row>
    <row r="15" spans="1:2" ht="18.75" thickTop="1" x14ac:dyDescent="0.25">
      <c r="A15" s="98" t="s">
        <v>39</v>
      </c>
      <c r="B15" s="99"/>
    </row>
    <row r="16" spans="1:2" x14ac:dyDescent="0.25">
      <c r="A16" s="4"/>
      <c r="B16" s="3" t="s">
        <v>40</v>
      </c>
    </row>
    <row r="17" spans="1:2" x14ac:dyDescent="0.25">
      <c r="A17" s="6" t="s">
        <v>37</v>
      </c>
      <c r="B17" s="7" t="s">
        <v>81</v>
      </c>
    </row>
    <row r="18" spans="1:2" x14ac:dyDescent="0.25">
      <c r="A18" s="6" t="s">
        <v>41</v>
      </c>
      <c r="B18" s="7" t="s">
        <v>82</v>
      </c>
    </row>
    <row r="19" spans="1:2" x14ac:dyDescent="0.25">
      <c r="A19" s="6" t="s">
        <v>42</v>
      </c>
      <c r="B19" s="7" t="s">
        <v>43</v>
      </c>
    </row>
    <row r="20" spans="1:2" x14ac:dyDescent="0.25">
      <c r="A20" s="6" t="s">
        <v>44</v>
      </c>
      <c r="B20" s="7" t="s">
        <v>45</v>
      </c>
    </row>
    <row r="21" spans="1:2" ht="28.5" x14ac:dyDescent="0.25">
      <c r="A21" s="8" t="s">
        <v>46</v>
      </c>
      <c r="B21" s="9" t="s">
        <v>47</v>
      </c>
    </row>
    <row r="22" spans="1:2" x14ac:dyDescent="0.25">
      <c r="A22" s="6" t="s">
        <v>48</v>
      </c>
      <c r="B22" s="7" t="s">
        <v>49</v>
      </c>
    </row>
    <row r="23" spans="1:2" x14ac:dyDescent="0.25">
      <c r="A23" s="6" t="s">
        <v>20</v>
      </c>
      <c r="B23" s="7" t="s">
        <v>50</v>
      </c>
    </row>
    <row r="24" spans="1:2" ht="28.5" x14ac:dyDescent="0.25">
      <c r="A24" s="6" t="s">
        <v>17</v>
      </c>
      <c r="B24" s="9" t="s">
        <v>51</v>
      </c>
    </row>
    <row r="25" spans="1:2" ht="28.5" x14ac:dyDescent="0.25">
      <c r="A25" s="6" t="s">
        <v>52</v>
      </c>
      <c r="B25" s="10" t="s">
        <v>53</v>
      </c>
    </row>
    <row r="26" spans="1:2" ht="30" thickBot="1" x14ac:dyDescent="0.3">
      <c r="A26" s="11" t="s">
        <v>54</v>
      </c>
      <c r="B26" s="12" t="s">
        <v>83</v>
      </c>
    </row>
    <row r="27" spans="1:2" ht="15.75" thickBot="1" x14ac:dyDescent="0.3">
      <c r="A27" s="68"/>
      <c r="B27" s="69"/>
    </row>
    <row r="28" spans="1:2" ht="18" x14ac:dyDescent="0.25">
      <c r="A28" s="92" t="s">
        <v>57</v>
      </c>
      <c r="B28" s="93"/>
    </row>
    <row r="29" spans="1:2" x14ac:dyDescent="0.25">
      <c r="A29" s="94" t="s">
        <v>55</v>
      </c>
      <c r="B29" s="95"/>
    </row>
    <row r="30" spans="1:2" x14ac:dyDescent="0.25">
      <c r="A30" s="94" t="s">
        <v>56</v>
      </c>
      <c r="B30" s="95"/>
    </row>
    <row r="31" spans="1:2" ht="15.75" thickBot="1" x14ac:dyDescent="0.3">
      <c r="A31" s="103" t="s">
        <v>148</v>
      </c>
      <c r="B31" s="104"/>
    </row>
    <row r="32" spans="1:2" ht="15.75" thickBot="1" x14ac:dyDescent="0.3">
      <c r="A32" s="42"/>
      <c r="B32" s="42"/>
    </row>
    <row r="33" spans="1:3" ht="18" x14ac:dyDescent="0.25">
      <c r="A33" s="92" t="s">
        <v>58</v>
      </c>
      <c r="B33" s="93"/>
    </row>
    <row r="34" spans="1:3" ht="15.75" thickBot="1" x14ac:dyDescent="0.3">
      <c r="A34" s="101" t="s">
        <v>143</v>
      </c>
      <c r="B34" s="102"/>
      <c r="C34" s="1"/>
    </row>
    <row r="35" spans="1:3" ht="15.75" thickBot="1" x14ac:dyDescent="0.3">
      <c r="A35" s="1"/>
      <c r="B35" s="1"/>
    </row>
    <row r="36" spans="1:3" ht="18" x14ac:dyDescent="0.25">
      <c r="A36" s="92" t="s">
        <v>59</v>
      </c>
      <c r="B36" s="93"/>
      <c r="C36" s="1"/>
    </row>
    <row r="37" spans="1:3" x14ac:dyDescent="0.25">
      <c r="A37" s="94" t="s">
        <v>60</v>
      </c>
      <c r="B37" s="95"/>
    </row>
    <row r="38" spans="1:3" ht="15.75" thickBot="1" x14ac:dyDescent="0.3"/>
    <row r="39" spans="1:3" ht="18" x14ac:dyDescent="0.25">
      <c r="A39" s="92" t="s">
        <v>71</v>
      </c>
      <c r="B39" s="93"/>
    </row>
    <row r="40" spans="1:3" x14ac:dyDescent="0.25">
      <c r="A40" s="94" t="s">
        <v>149</v>
      </c>
      <c r="B40" s="95"/>
    </row>
  </sheetData>
  <sheetProtection password="CDCC" sheet="1" objects="1" scenarios="1"/>
  <mergeCells count="13">
    <mergeCell ref="A39:B39"/>
    <mergeCell ref="A40:B40"/>
    <mergeCell ref="A6:B6"/>
    <mergeCell ref="A15:B15"/>
    <mergeCell ref="A28:B28"/>
    <mergeCell ref="A13:B13"/>
    <mergeCell ref="A33:B33"/>
    <mergeCell ref="A34:B34"/>
    <mergeCell ref="A36:B36"/>
    <mergeCell ref="A37:B37"/>
    <mergeCell ref="A29:B29"/>
    <mergeCell ref="A30:B30"/>
    <mergeCell ref="A31: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zoomScale="80" zoomScaleNormal="80" workbookViewId="0">
      <selection activeCell="A31" sqref="A31"/>
    </sheetView>
  </sheetViews>
  <sheetFormatPr defaultRowHeight="15" x14ac:dyDescent="0.25"/>
  <cols>
    <col min="1" max="1" width="35.85546875" style="15" bestFit="1" customWidth="1"/>
    <col min="2" max="3" width="20.5703125" style="15" customWidth="1"/>
    <col min="4" max="4" width="19.42578125" style="15" customWidth="1"/>
    <col min="5" max="5" width="17.42578125" style="15" customWidth="1"/>
    <col min="6" max="6" width="14.5703125" style="15" customWidth="1"/>
    <col min="7" max="16384" width="9.140625" style="15"/>
  </cols>
  <sheetData>
    <row r="1" spans="1:11" s="18" customFormat="1" x14ac:dyDescent="0.25">
      <c r="A1" s="82" t="s">
        <v>72</v>
      </c>
      <c r="B1" s="46" t="str">
        <f>IF(INSTRUCTIONS!B1="", "", VLOOKUP('Plan Prep'!A1, INSTRUCTIONS!A1:B4, 2, FALSE))</f>
        <v/>
      </c>
    </row>
    <row r="2" spans="1:11" s="18" customFormat="1" x14ac:dyDescent="0.25">
      <c r="A2" s="82" t="s">
        <v>99</v>
      </c>
      <c r="B2" s="46" t="str">
        <f>IF(INSTRUCTIONS!B2="", "", VLOOKUP('Plan Prep'!A2, INSTRUCTIONS!A2:B5, 2, FALSE))</f>
        <v/>
      </c>
      <c r="C2" s="46"/>
    </row>
    <row r="3" spans="1:11" s="18" customFormat="1" x14ac:dyDescent="0.25">
      <c r="A3" s="82" t="s">
        <v>64</v>
      </c>
      <c r="B3" s="47" t="str">
        <f>IF(INSTRUCTIONS!B3="", "", VLOOKUP('Plan Prep'!A3, INSTRUCTIONS!A3:B6, 2, FALSE))</f>
        <v/>
      </c>
    </row>
    <row r="4" spans="1:11" s="18" customFormat="1" x14ac:dyDescent="0.25">
      <c r="A4" s="82" t="s">
        <v>65</v>
      </c>
      <c r="B4" s="46" t="str">
        <f>IF(INSTRUCTIONS!B4="", "", VLOOKUP('Plan Prep'!A4, INSTRUCTIONS!A4:B7, 2, FALSE))</f>
        <v/>
      </c>
    </row>
    <row r="5" spans="1:11" s="18" customFormat="1" x14ac:dyDescent="0.25"/>
    <row r="6" spans="1:11" s="18" customFormat="1" ht="15" customHeight="1" x14ac:dyDescent="0.25">
      <c r="A6" s="109" t="s">
        <v>98</v>
      </c>
      <c r="B6" s="109"/>
      <c r="C6" s="109"/>
      <c r="D6" s="109"/>
      <c r="E6" s="109"/>
      <c r="F6" s="109"/>
    </row>
    <row r="7" spans="1:11" s="18" customFormat="1" x14ac:dyDescent="0.25">
      <c r="A7" s="109"/>
      <c r="B7" s="109"/>
      <c r="C7" s="109"/>
      <c r="D7" s="109"/>
      <c r="E7" s="109"/>
      <c r="F7" s="109"/>
    </row>
    <row r="8" spans="1:11" s="18" customFormat="1" ht="15.75" thickBot="1" x14ac:dyDescent="0.3">
      <c r="A8" s="110"/>
      <c r="B8" s="110"/>
      <c r="C8" s="110"/>
      <c r="D8" s="110"/>
      <c r="E8" s="110"/>
      <c r="F8" s="110"/>
    </row>
    <row r="9" spans="1:11" s="18" customFormat="1" ht="26.25" customHeight="1" thickBot="1" x14ac:dyDescent="0.4">
      <c r="A9" s="111" t="s">
        <v>81</v>
      </c>
      <c r="B9" s="112"/>
      <c r="C9" s="112"/>
      <c r="D9" s="112"/>
      <c r="E9" s="112"/>
      <c r="F9" s="113"/>
    </row>
    <row r="10" spans="1:11" s="18" customFormat="1" ht="15.75" thickBot="1" x14ac:dyDescent="0.3">
      <c r="A10" s="17"/>
      <c r="B10" s="75" t="s">
        <v>0</v>
      </c>
      <c r="C10" s="75" t="s">
        <v>1</v>
      </c>
      <c r="D10" s="75" t="s">
        <v>2</v>
      </c>
      <c r="E10" s="75" t="s">
        <v>3</v>
      </c>
      <c r="F10" s="75" t="s">
        <v>11</v>
      </c>
    </row>
    <row r="11" spans="1:11" s="18" customFormat="1" ht="15.75" thickBot="1" x14ac:dyDescent="0.3">
      <c r="A11" s="17"/>
      <c r="B11" s="75" t="s">
        <v>4</v>
      </c>
      <c r="C11" s="75" t="s">
        <v>5</v>
      </c>
      <c r="D11" s="75" t="s">
        <v>6</v>
      </c>
      <c r="E11" s="75" t="s">
        <v>7</v>
      </c>
      <c r="F11" s="19"/>
    </row>
    <row r="12" spans="1:11" ht="52.5" customHeight="1" thickBot="1" x14ac:dyDescent="0.3">
      <c r="A12" s="20" t="s">
        <v>85</v>
      </c>
      <c r="B12" s="16" t="s">
        <v>10</v>
      </c>
      <c r="C12" s="16" t="s">
        <v>10</v>
      </c>
      <c r="D12" s="16" t="s">
        <v>10</v>
      </c>
      <c r="E12" s="16" t="s">
        <v>10</v>
      </c>
      <c r="F12" s="14" t="s">
        <v>2</v>
      </c>
    </row>
    <row r="13" spans="1:11" s="18" customFormat="1" ht="17.25" customHeight="1" thickBot="1" x14ac:dyDescent="0.3">
      <c r="A13" s="106" t="s">
        <v>86</v>
      </c>
      <c r="B13" s="107"/>
      <c r="C13" s="107"/>
      <c r="D13" s="107"/>
      <c r="E13" s="108"/>
      <c r="F13" s="21">
        <f>SUM(IF(F12="Unsatisfactory",1,0)+IF(F12="Basic",2,0)+IF(F12="Proficient",3,0)+IF(F12="Distinguished",4,0))</f>
        <v>3</v>
      </c>
    </row>
    <row r="14" spans="1:11" ht="52.5" customHeight="1" thickBot="1" x14ac:dyDescent="0.3">
      <c r="A14" s="20" t="s">
        <v>87</v>
      </c>
      <c r="B14" s="16" t="s">
        <v>10</v>
      </c>
      <c r="C14" s="16" t="s">
        <v>10</v>
      </c>
      <c r="D14" s="16" t="s">
        <v>10</v>
      </c>
      <c r="E14" s="16" t="s">
        <v>10</v>
      </c>
      <c r="F14" s="14"/>
    </row>
    <row r="15" spans="1:11" s="18" customFormat="1" ht="20.25" customHeight="1" thickBot="1" x14ac:dyDescent="0.3">
      <c r="A15" s="22" t="s">
        <v>88</v>
      </c>
      <c r="B15" s="23"/>
      <c r="C15" s="23"/>
      <c r="D15" s="23"/>
      <c r="E15" s="24"/>
      <c r="F15" s="21">
        <f>SUM(IF(F14="Unsatisfactory",1,0)+IF(F14="Basic",2,0)+IF(F14="Proficient",3,0)+IF(F14="Distinguished",4,0))</f>
        <v>0</v>
      </c>
      <c r="H15" s="83"/>
      <c r="I15" s="83"/>
      <c r="J15" s="83"/>
      <c r="K15" s="83"/>
    </row>
    <row r="16" spans="1:11" ht="52.5" customHeight="1" thickBot="1" x14ac:dyDescent="0.3">
      <c r="A16" s="20" t="s">
        <v>93</v>
      </c>
      <c r="B16" s="16" t="s">
        <v>10</v>
      </c>
      <c r="C16" s="16" t="s">
        <v>10</v>
      </c>
      <c r="D16" s="16" t="s">
        <v>10</v>
      </c>
      <c r="E16" s="16" t="s">
        <v>10</v>
      </c>
      <c r="F16" s="14" t="s">
        <v>3</v>
      </c>
    </row>
    <row r="17" spans="1:11" s="18" customFormat="1" ht="17.25" customHeight="1" thickBot="1" x14ac:dyDescent="0.3">
      <c r="A17" s="106" t="s">
        <v>89</v>
      </c>
      <c r="B17" s="107"/>
      <c r="C17" s="107"/>
      <c r="D17" s="107"/>
      <c r="E17" s="108"/>
      <c r="F17" s="21">
        <f>SUM(IF(F16="Unsatisfactory",1,0)+IF(F16="Basic",2,0)+IF(F16="Proficient",3,0)+IF(F16="Distinguished",4,0))</f>
        <v>4</v>
      </c>
    </row>
    <row r="18" spans="1:11" ht="52.5" customHeight="1" thickBot="1" x14ac:dyDescent="0.3">
      <c r="A18" s="20" t="s">
        <v>94</v>
      </c>
      <c r="B18" s="16" t="s">
        <v>10</v>
      </c>
      <c r="C18" s="16" t="s">
        <v>10</v>
      </c>
      <c r="D18" s="16" t="s">
        <v>10</v>
      </c>
      <c r="E18" s="16" t="s">
        <v>10</v>
      </c>
      <c r="F18" s="14" t="s">
        <v>0</v>
      </c>
    </row>
    <row r="19" spans="1:11" s="18" customFormat="1" ht="20.25" customHeight="1" thickBot="1" x14ac:dyDescent="0.3">
      <c r="A19" s="22" t="s">
        <v>90</v>
      </c>
      <c r="B19" s="23"/>
      <c r="C19" s="23"/>
      <c r="D19" s="23"/>
      <c r="E19" s="24"/>
      <c r="F19" s="21">
        <f>SUM(IF(F18="Unsatisfactory",1,0)+IF(F18="Basic",2,0)+IF(F18="Proficient",3,0)+IF(F18="Distinguished",4,0))</f>
        <v>1</v>
      </c>
      <c r="H19" s="83"/>
      <c r="I19" s="83"/>
      <c r="J19" s="83"/>
      <c r="K19" s="83"/>
    </row>
    <row r="20" spans="1:11" ht="52.5" customHeight="1" thickBot="1" x14ac:dyDescent="0.3">
      <c r="A20" s="20" t="s">
        <v>95</v>
      </c>
      <c r="B20" s="16" t="s">
        <v>10</v>
      </c>
      <c r="C20" s="16" t="s">
        <v>10</v>
      </c>
      <c r="D20" s="16" t="s">
        <v>10</v>
      </c>
      <c r="E20" s="16" t="s">
        <v>10</v>
      </c>
      <c r="F20" s="14"/>
    </row>
    <row r="21" spans="1:11" s="18" customFormat="1" ht="20.25" customHeight="1" thickBot="1" x14ac:dyDescent="0.3">
      <c r="A21" s="22" t="s">
        <v>91</v>
      </c>
      <c r="B21" s="23"/>
      <c r="C21" s="23"/>
      <c r="D21" s="23"/>
      <c r="E21" s="24"/>
      <c r="F21" s="21">
        <f>SUM(IF(F20="Unsatisfactory",1,0)+IF(F20="Basic",2,0)+IF(F20="Proficient",3,0)+IF(F20="Distinguished",4,0))</f>
        <v>0</v>
      </c>
      <c r="H21" s="83"/>
      <c r="I21" s="83"/>
      <c r="J21" s="83"/>
      <c r="K21" s="83"/>
    </row>
    <row r="22" spans="1:11" ht="52.5" customHeight="1" thickBot="1" x14ac:dyDescent="0.3">
      <c r="A22" s="20" t="s">
        <v>96</v>
      </c>
      <c r="B22" s="16" t="s">
        <v>10</v>
      </c>
      <c r="C22" s="16" t="s">
        <v>10</v>
      </c>
      <c r="D22" s="16" t="s">
        <v>10</v>
      </c>
      <c r="E22" s="16" t="s">
        <v>10</v>
      </c>
      <c r="F22" s="14"/>
    </row>
    <row r="23" spans="1:11" s="18" customFormat="1" ht="20.25" customHeight="1" thickBot="1" x14ac:dyDescent="0.3">
      <c r="A23" s="22" t="s">
        <v>92</v>
      </c>
      <c r="B23" s="23"/>
      <c r="C23" s="23"/>
      <c r="D23" s="23"/>
      <c r="E23" s="24"/>
      <c r="F23" s="21">
        <f>SUM(IF(F22="Unsatisfactory",1,0)+IF(F22="Basic",2,0)+IF(F22="Proficient",3,0)+IF(F22="Distinguished",4,0))</f>
        <v>0</v>
      </c>
      <c r="H23" s="83"/>
      <c r="I23" s="83"/>
      <c r="J23" s="83"/>
      <c r="K23" s="83"/>
    </row>
    <row r="24" spans="1:11" s="18" customFormat="1" ht="23.25" customHeight="1" thickBot="1" x14ac:dyDescent="0.3">
      <c r="A24" s="114" t="s">
        <v>8</v>
      </c>
      <c r="B24" s="115"/>
      <c r="C24" s="115"/>
      <c r="D24" s="115"/>
      <c r="E24" s="116"/>
      <c r="F24" s="26">
        <f>SUM(F13,F15, F17, F19, F21, F23)</f>
        <v>8</v>
      </c>
      <c r="H24" s="83"/>
      <c r="I24" s="83"/>
      <c r="J24" s="83"/>
      <c r="K24" s="83"/>
    </row>
    <row r="25" spans="1:11" s="18" customFormat="1" ht="23.25" customHeight="1" thickBot="1" x14ac:dyDescent="0.3">
      <c r="A25" s="114" t="s">
        <v>17</v>
      </c>
      <c r="B25" s="115"/>
      <c r="C25" s="115"/>
      <c r="D25" s="115"/>
      <c r="E25" s="116"/>
      <c r="F25" s="26">
        <f>SUM(IF(F12&gt;0,4,0)+(IF(F14&gt;0,4,0)+(IF(F16&gt;0,4,0)+(IF(F18&gt;0,4,0)+(IF(F20&gt;0,4,0)+(IF(F22&gt;0,4,0)))))))</f>
        <v>12</v>
      </c>
      <c r="H25" s="83"/>
      <c r="I25" s="83"/>
      <c r="J25" s="83"/>
      <c r="K25" s="83"/>
    </row>
    <row r="26" spans="1:11" s="18" customFormat="1" ht="18" customHeight="1" x14ac:dyDescent="0.25">
      <c r="A26" s="120" t="s">
        <v>97</v>
      </c>
      <c r="B26" s="121"/>
      <c r="C26" s="122"/>
      <c r="D26" s="117" t="s">
        <v>9</v>
      </c>
      <c r="E26" s="118"/>
      <c r="F26" s="119"/>
      <c r="H26" s="83"/>
      <c r="I26" s="83"/>
      <c r="J26" s="83"/>
      <c r="K26" s="83"/>
    </row>
    <row r="27" spans="1:11" s="18" customFormat="1" ht="17.25" customHeight="1" thickBot="1" x14ac:dyDescent="0.3">
      <c r="A27" s="123"/>
      <c r="B27" s="124"/>
      <c r="C27" s="125"/>
      <c r="D27" s="27"/>
      <c r="E27" s="28" t="str">
        <f>IF(F24/(F25/4)&gt;3.49, "DISTINGUISHED", IF(F24/(F25/4)&gt;2.49, "PROFICIENT", IF(F24/(F25/4)&gt;1.49, "BASIC", "UNSATISFACTORY")))</f>
        <v>PROFICIENT</v>
      </c>
      <c r="F27" s="29"/>
      <c r="H27" s="83"/>
      <c r="I27" s="83"/>
      <c r="J27" s="83"/>
      <c r="K27" s="83"/>
    </row>
    <row r="30" spans="1:11" ht="18.75" x14ac:dyDescent="0.3">
      <c r="A30" s="105" t="s">
        <v>152</v>
      </c>
      <c r="B30" s="105"/>
      <c r="C30" s="105"/>
      <c r="D30" s="105"/>
    </row>
  </sheetData>
  <sheetProtection password="CDCC" sheet="1" objects="1" scenarios="1"/>
  <mergeCells count="9">
    <mergeCell ref="A30:D30"/>
    <mergeCell ref="A17:E17"/>
    <mergeCell ref="A6:F8"/>
    <mergeCell ref="A13:E13"/>
    <mergeCell ref="A9:F9"/>
    <mergeCell ref="A24:E24"/>
    <mergeCell ref="D26:F26"/>
    <mergeCell ref="A25:E25"/>
    <mergeCell ref="A26:C27"/>
  </mergeCells>
  <dataValidations count="1">
    <dataValidation type="list" allowBlank="1" showInputMessage="1" showErrorMessage="1" sqref="F14 F12 F18 F16 F20 F22">
      <formula1>$A$10:$E$10</formula1>
    </dataValidation>
  </dataValidations>
  <pageMargins left="0.2" right="0.2" top="0.25" bottom="0.25" header="0" footer="0"/>
  <pageSetup scale="8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zoomScale="80" zoomScaleNormal="80" workbookViewId="0">
      <selection activeCell="A29" sqref="A29"/>
    </sheetView>
  </sheetViews>
  <sheetFormatPr defaultRowHeight="15" x14ac:dyDescent="0.25"/>
  <cols>
    <col min="1" max="1" width="33" style="18" bestFit="1" customWidth="1"/>
    <col min="2" max="3" width="20.5703125" style="18" customWidth="1"/>
    <col min="4" max="4" width="19.42578125" style="18" customWidth="1"/>
    <col min="5" max="5" width="17.42578125" style="18" customWidth="1"/>
    <col min="6" max="6" width="14.5703125" style="18" customWidth="1"/>
    <col min="7" max="16384" width="9.140625" style="18"/>
  </cols>
  <sheetData>
    <row r="1" spans="1:6" x14ac:dyDescent="0.25">
      <c r="A1" s="82" t="s">
        <v>72</v>
      </c>
      <c r="B1" s="46" t="str">
        <f>IF(INSTRUCTIONS!B1="", "", VLOOKUP('Plan Prep'!A1, INSTRUCTIONS!A1:B4, 2, FALSE))</f>
        <v/>
      </c>
    </row>
    <row r="2" spans="1:6" x14ac:dyDescent="0.25">
      <c r="A2" s="82" t="s">
        <v>99</v>
      </c>
      <c r="B2" s="46" t="str">
        <f>IF(INSTRUCTIONS!B2="", "", VLOOKUP('Plan Prep'!A2, INSTRUCTIONS!A2:B5, 2, FALSE))</f>
        <v/>
      </c>
      <c r="C2" s="46"/>
    </row>
    <row r="3" spans="1:6" x14ac:dyDescent="0.25">
      <c r="A3" s="82" t="s">
        <v>64</v>
      </c>
      <c r="B3" s="47" t="str">
        <f>IF(INSTRUCTIONS!B3="", "", VLOOKUP('Plan Prep'!A3, INSTRUCTIONS!A3:B6, 2, FALSE))</f>
        <v/>
      </c>
    </row>
    <row r="4" spans="1:6" x14ac:dyDescent="0.25">
      <c r="A4" s="82" t="s">
        <v>65</v>
      </c>
      <c r="B4" s="46" t="str">
        <f>IF(INSTRUCTIONS!B4="", "", VLOOKUP('Plan Prep'!A4, INSTRUCTIONS!A4:B7, 2, FALSE))</f>
        <v/>
      </c>
    </row>
    <row r="6" spans="1:6" ht="15" customHeight="1" x14ac:dyDescent="0.25">
      <c r="A6" s="109" t="s">
        <v>98</v>
      </c>
      <c r="B6" s="109"/>
      <c r="C6" s="109"/>
      <c r="D6" s="109"/>
      <c r="E6" s="109"/>
      <c r="F6" s="109"/>
    </row>
    <row r="7" spans="1:6" x14ac:dyDescent="0.25">
      <c r="A7" s="109"/>
      <c r="B7" s="109"/>
      <c r="C7" s="109"/>
      <c r="D7" s="109"/>
      <c r="E7" s="109"/>
      <c r="F7" s="109"/>
    </row>
    <row r="8" spans="1:6" ht="15.75" thickBot="1" x14ac:dyDescent="0.3">
      <c r="A8" s="110"/>
      <c r="B8" s="110"/>
      <c r="C8" s="110"/>
      <c r="D8" s="110"/>
      <c r="E8" s="110"/>
      <c r="F8" s="110"/>
    </row>
    <row r="9" spans="1:6" s="58" customFormat="1" ht="26.25" customHeight="1" thickBot="1" x14ac:dyDescent="0.4">
      <c r="A9" s="111" t="s">
        <v>100</v>
      </c>
      <c r="B9" s="112"/>
      <c r="C9" s="112"/>
      <c r="D9" s="112"/>
      <c r="E9" s="112"/>
      <c r="F9" s="113"/>
    </row>
    <row r="10" spans="1:6" ht="15.75" thickBot="1" x14ac:dyDescent="0.3">
      <c r="A10" s="17"/>
      <c r="B10" s="75" t="s">
        <v>0</v>
      </c>
      <c r="C10" s="75" t="s">
        <v>1</v>
      </c>
      <c r="D10" s="75" t="s">
        <v>2</v>
      </c>
      <c r="E10" s="75" t="s">
        <v>3</v>
      </c>
      <c r="F10" s="75" t="s">
        <v>11</v>
      </c>
    </row>
    <row r="11" spans="1:6" ht="15.75" thickBot="1" x14ac:dyDescent="0.3">
      <c r="A11" s="17"/>
      <c r="B11" s="75" t="s">
        <v>4</v>
      </c>
      <c r="C11" s="75" t="s">
        <v>5</v>
      </c>
      <c r="D11" s="75" t="s">
        <v>6</v>
      </c>
      <c r="E11" s="75" t="s">
        <v>7</v>
      </c>
      <c r="F11" s="19"/>
    </row>
    <row r="12" spans="1:6" ht="52.5" customHeight="1" thickBot="1" x14ac:dyDescent="0.3">
      <c r="A12" s="20" t="s">
        <v>108</v>
      </c>
      <c r="B12" s="16" t="s">
        <v>10</v>
      </c>
      <c r="C12" s="16" t="s">
        <v>10</v>
      </c>
      <c r="D12" s="16" t="s">
        <v>10</v>
      </c>
      <c r="E12" s="16" t="s">
        <v>10</v>
      </c>
      <c r="F12" s="14" t="s">
        <v>0</v>
      </c>
    </row>
    <row r="13" spans="1:6" ht="16.5" thickBot="1" x14ac:dyDescent="0.3">
      <c r="A13" s="106" t="s">
        <v>103</v>
      </c>
      <c r="B13" s="107"/>
      <c r="C13" s="107"/>
      <c r="D13" s="107"/>
      <c r="E13" s="108"/>
      <c r="F13" s="21">
        <f>SUM(IF(F12="Unsatisfactory",1,0)+IF(F12="Basic",2,0)+IF(F12="Proficient",3,0)+IF(F12="Distinguished",4,0))</f>
        <v>1</v>
      </c>
    </row>
    <row r="14" spans="1:6" ht="52.5" customHeight="1" thickBot="1" x14ac:dyDescent="0.3">
      <c r="A14" s="20" t="s">
        <v>109</v>
      </c>
      <c r="B14" s="16" t="s">
        <v>10</v>
      </c>
      <c r="C14" s="16" t="s">
        <v>10</v>
      </c>
      <c r="D14" s="16" t="s">
        <v>10</v>
      </c>
      <c r="E14" s="16" t="s">
        <v>10</v>
      </c>
      <c r="F14" s="14" t="s">
        <v>2</v>
      </c>
    </row>
    <row r="15" spans="1:6" ht="16.5" thickBot="1" x14ac:dyDescent="0.3">
      <c r="A15" s="22" t="s">
        <v>104</v>
      </c>
      <c r="B15" s="23"/>
      <c r="C15" s="23"/>
      <c r="D15" s="23"/>
      <c r="E15" s="24"/>
      <c r="F15" s="21">
        <f>SUM(IF(F14="Unsatisfactory",1,0)+IF(F14="Basic",2,0)+IF(F14="Proficient",3,0)+IF(F14="Distinguished",4,0))</f>
        <v>3</v>
      </c>
    </row>
    <row r="16" spans="1:6" ht="52.5" customHeight="1" thickBot="1" x14ac:dyDescent="0.3">
      <c r="A16" s="20" t="s">
        <v>110</v>
      </c>
      <c r="B16" s="16" t="s">
        <v>10</v>
      </c>
      <c r="C16" s="16" t="s">
        <v>10</v>
      </c>
      <c r="D16" s="16" t="s">
        <v>10</v>
      </c>
      <c r="E16" s="16" t="s">
        <v>10</v>
      </c>
      <c r="F16" s="14" t="s">
        <v>2</v>
      </c>
    </row>
    <row r="17" spans="1:6" ht="16.5" thickBot="1" x14ac:dyDescent="0.3">
      <c r="A17" s="106" t="s">
        <v>105</v>
      </c>
      <c r="B17" s="107"/>
      <c r="C17" s="107"/>
      <c r="D17" s="107"/>
      <c r="E17" s="108"/>
      <c r="F17" s="21">
        <f>SUM(IF(F16="Unsatisfactory",1,0)+IF(F16="Basic",2,0)+IF(F16="Proficient",3,0)+IF(F16="Distinguished",4,0))</f>
        <v>3</v>
      </c>
    </row>
    <row r="18" spans="1:6" ht="52.5" customHeight="1" thickBot="1" x14ac:dyDescent="0.3">
      <c r="A18" s="20" t="s">
        <v>111</v>
      </c>
      <c r="B18" s="16" t="s">
        <v>10</v>
      </c>
      <c r="C18" s="16" t="s">
        <v>10</v>
      </c>
      <c r="D18" s="16" t="s">
        <v>10</v>
      </c>
      <c r="E18" s="16" t="s">
        <v>10</v>
      </c>
      <c r="F18" s="14" t="s">
        <v>2</v>
      </c>
    </row>
    <row r="19" spans="1:6" ht="16.5" thickBot="1" x14ac:dyDescent="0.3">
      <c r="A19" s="22" t="s">
        <v>106</v>
      </c>
      <c r="B19" s="23"/>
      <c r="C19" s="23"/>
      <c r="D19" s="23"/>
      <c r="E19" s="24"/>
      <c r="F19" s="21">
        <f>SUM(IF(F18="Unsatisfactory",1,0)+IF(F18="Basic",2,0)+IF(F18="Proficient",3,0)+IF(F18="Distinguished",4,0))</f>
        <v>3</v>
      </c>
    </row>
    <row r="20" spans="1:6" ht="52.5" customHeight="1" thickBot="1" x14ac:dyDescent="0.3">
      <c r="A20" s="20" t="s">
        <v>112</v>
      </c>
      <c r="B20" s="16" t="s">
        <v>10</v>
      </c>
      <c r="C20" s="16" t="s">
        <v>10</v>
      </c>
      <c r="D20" s="16" t="s">
        <v>10</v>
      </c>
      <c r="E20" s="16" t="s">
        <v>10</v>
      </c>
      <c r="F20" s="14" t="s">
        <v>2</v>
      </c>
    </row>
    <row r="21" spans="1:6" ht="16.5" thickBot="1" x14ac:dyDescent="0.3">
      <c r="A21" s="22" t="s">
        <v>107</v>
      </c>
      <c r="B21" s="23"/>
      <c r="C21" s="23"/>
      <c r="D21" s="23"/>
      <c r="E21" s="24"/>
      <c r="F21" s="21">
        <f>SUM(IF(F20="Unsatisfactory",1,0)+IF(F20="Basic",2,0)+IF(F20="Proficient",3,0)+IF(F20="Distinguished",4,0))</f>
        <v>3</v>
      </c>
    </row>
    <row r="22" spans="1:6" ht="16.5" thickBot="1" x14ac:dyDescent="0.3">
      <c r="A22" s="114"/>
      <c r="B22" s="115"/>
      <c r="C22" s="115"/>
      <c r="D22" s="115"/>
      <c r="E22" s="116"/>
      <c r="F22" s="25">
        <f>SUM(F13,F15,F17,F19,F21)</f>
        <v>13</v>
      </c>
    </row>
    <row r="23" spans="1:6" ht="16.5" thickBot="1" x14ac:dyDescent="0.3">
      <c r="A23" s="127" t="s">
        <v>17</v>
      </c>
      <c r="B23" s="127"/>
      <c r="C23" s="127"/>
      <c r="D23" s="127"/>
      <c r="E23" s="127"/>
      <c r="F23" s="26">
        <f>SUM(IF(F13&gt;0,4,0)+(IF(F15&gt;0,4,0)+(IF(F17&gt;0,4,0)+(IF(F19&gt;0,4,0)+(IF(F21&gt;0,4,0))))))</f>
        <v>20</v>
      </c>
    </row>
    <row r="24" spans="1:6" ht="15.75" customHeight="1" x14ac:dyDescent="0.25">
      <c r="A24" s="120" t="s">
        <v>113</v>
      </c>
      <c r="B24" s="121"/>
      <c r="C24" s="122"/>
      <c r="D24" s="117" t="s">
        <v>13</v>
      </c>
      <c r="E24" s="118"/>
      <c r="F24" s="119"/>
    </row>
    <row r="25" spans="1:6" ht="14.25" customHeight="1" thickBot="1" x14ac:dyDescent="0.3">
      <c r="A25" s="123"/>
      <c r="B25" s="124"/>
      <c r="C25" s="125"/>
      <c r="D25" s="27"/>
      <c r="E25" s="28" t="str">
        <f>IF(F22/(F23/4)&gt;3.49, "DISTINGUISHED", IF(F22/(F23/4)&gt;2.49, "PROFICIENT", IF(F22/(F23/4)&gt;1.49, "BASIC", "UNSATISFACTORY")))</f>
        <v>PROFICIENT</v>
      </c>
      <c r="F25" s="29"/>
    </row>
    <row r="28" spans="1:6" ht="18.75" x14ac:dyDescent="0.3">
      <c r="A28" s="126" t="s">
        <v>152</v>
      </c>
      <c r="B28" s="126"/>
      <c r="C28" s="126"/>
      <c r="D28" s="126"/>
    </row>
    <row r="36" ht="31.5" customHeight="1" x14ac:dyDescent="0.25"/>
  </sheetData>
  <sheetProtection password="CDCC" sheet="1" objects="1" scenarios="1"/>
  <mergeCells count="9">
    <mergeCell ref="A28:D28"/>
    <mergeCell ref="A6:F8"/>
    <mergeCell ref="A9:F9"/>
    <mergeCell ref="A22:E22"/>
    <mergeCell ref="A24:C25"/>
    <mergeCell ref="D24:F24"/>
    <mergeCell ref="A13:E13"/>
    <mergeCell ref="A17:E17"/>
    <mergeCell ref="A23:E23"/>
  </mergeCells>
  <dataValidations count="1">
    <dataValidation type="list" allowBlank="1" showInputMessage="1" showErrorMessage="1" sqref="F12 F20 F18 F16 F14">
      <formula1>$A$10:$E$10</formula1>
    </dataValidation>
  </dataValidations>
  <pageMargins left="0.7" right="0.7" top="0.25" bottom="0.25" header="0.3" footer="0.3"/>
  <pageSetup scale="93" fitToWidth="0" orientation="landscape"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80" zoomScaleNormal="80" workbookViewId="0">
      <selection activeCell="H12" sqref="H12"/>
    </sheetView>
  </sheetViews>
  <sheetFormatPr defaultRowHeight="15" x14ac:dyDescent="0.25"/>
  <cols>
    <col min="1" max="1" width="34.140625" style="18" customWidth="1"/>
    <col min="2" max="3" width="20.5703125" style="18" customWidth="1"/>
    <col min="4" max="4" width="19.42578125" style="18" customWidth="1"/>
    <col min="5" max="5" width="17.42578125" style="18" customWidth="1"/>
    <col min="6" max="6" width="14.5703125" style="18" customWidth="1"/>
    <col min="7" max="16384" width="9.140625" style="18"/>
  </cols>
  <sheetData>
    <row r="1" spans="1:6" x14ac:dyDescent="0.25">
      <c r="A1" s="82" t="s">
        <v>72</v>
      </c>
      <c r="B1" s="46" t="str">
        <f>IF(INSTRUCTIONS!B1="", "", VLOOKUP('Plan Prep'!A1, INSTRUCTIONS!A1:B4, 2, FALSE))</f>
        <v/>
      </c>
      <c r="C1" s="46"/>
    </row>
    <row r="2" spans="1:6" x14ac:dyDescent="0.25">
      <c r="A2" s="82" t="s">
        <v>99</v>
      </c>
      <c r="B2" s="46" t="str">
        <f>IF(INSTRUCTIONS!B2="", "", VLOOKUP('Plan Prep'!A2, INSTRUCTIONS!A2:B5, 2, FALSE))</f>
        <v/>
      </c>
    </row>
    <row r="3" spans="1:6" x14ac:dyDescent="0.25">
      <c r="A3" s="82" t="s">
        <v>64</v>
      </c>
      <c r="B3" s="47" t="str">
        <f>IF(INSTRUCTIONS!B3="", "", VLOOKUP('Plan Prep'!A3, INSTRUCTIONS!A3:B6, 2, FALSE))</f>
        <v/>
      </c>
    </row>
    <row r="4" spans="1:6" x14ac:dyDescent="0.25">
      <c r="A4" s="82" t="s">
        <v>65</v>
      </c>
      <c r="B4" s="46" t="str">
        <f>IF(INSTRUCTIONS!B4="", "", VLOOKUP('Plan Prep'!A4, INSTRUCTIONS!A4:B7, 2, FALSE))</f>
        <v/>
      </c>
    </row>
    <row r="6" spans="1:6" ht="15" customHeight="1" x14ac:dyDescent="0.25">
      <c r="A6" s="109" t="s">
        <v>98</v>
      </c>
      <c r="B6" s="109"/>
      <c r="C6" s="109"/>
      <c r="D6" s="109"/>
      <c r="E6" s="109"/>
      <c r="F6" s="109"/>
    </row>
    <row r="7" spans="1:6" x14ac:dyDescent="0.25">
      <c r="A7" s="109"/>
      <c r="B7" s="109"/>
      <c r="C7" s="109"/>
      <c r="D7" s="109"/>
      <c r="E7" s="109"/>
      <c r="F7" s="109"/>
    </row>
    <row r="8" spans="1:6" ht="15.75" thickBot="1" x14ac:dyDescent="0.3">
      <c r="A8" s="110"/>
      <c r="B8" s="110"/>
      <c r="C8" s="110"/>
      <c r="D8" s="110"/>
      <c r="E8" s="110"/>
      <c r="F8" s="110"/>
    </row>
    <row r="9" spans="1:6" ht="26.25" customHeight="1" thickBot="1" x14ac:dyDescent="0.4">
      <c r="A9" s="111" t="s">
        <v>101</v>
      </c>
      <c r="B9" s="112"/>
      <c r="C9" s="112"/>
      <c r="D9" s="112"/>
      <c r="E9" s="112"/>
      <c r="F9" s="113"/>
    </row>
    <row r="10" spans="1:6" ht="15.75" thickBot="1" x14ac:dyDescent="0.3">
      <c r="A10" s="17"/>
      <c r="B10" s="75" t="s">
        <v>0</v>
      </c>
      <c r="C10" s="75" t="s">
        <v>1</v>
      </c>
      <c r="D10" s="75" t="s">
        <v>2</v>
      </c>
      <c r="E10" s="75" t="s">
        <v>3</v>
      </c>
      <c r="F10" s="75" t="s">
        <v>11</v>
      </c>
    </row>
    <row r="11" spans="1:6" ht="15.75" thickBot="1" x14ac:dyDescent="0.3">
      <c r="A11" s="17"/>
      <c r="B11" s="75" t="s">
        <v>4</v>
      </c>
      <c r="C11" s="75" t="s">
        <v>5</v>
      </c>
      <c r="D11" s="75" t="s">
        <v>6</v>
      </c>
      <c r="E11" s="75" t="s">
        <v>7</v>
      </c>
      <c r="F11" s="19"/>
    </row>
    <row r="12" spans="1:6" ht="52.5" customHeight="1" thickBot="1" x14ac:dyDescent="0.3">
      <c r="A12" s="20" t="s">
        <v>119</v>
      </c>
      <c r="B12" s="16" t="s">
        <v>10</v>
      </c>
      <c r="C12" s="16" t="s">
        <v>10</v>
      </c>
      <c r="D12" s="16" t="s">
        <v>10</v>
      </c>
      <c r="E12" s="16" t="s">
        <v>10</v>
      </c>
      <c r="F12" s="14" t="s">
        <v>3</v>
      </c>
    </row>
    <row r="13" spans="1:6" ht="17.25" customHeight="1" thickBot="1" x14ac:dyDescent="0.3">
      <c r="A13" s="72" t="s">
        <v>114</v>
      </c>
      <c r="B13" s="73"/>
      <c r="C13" s="73"/>
      <c r="D13" s="73"/>
      <c r="E13" s="74"/>
      <c r="F13" s="21">
        <f>SUM(IF(F12="Unsatisfactory",1,0)+IF(F12="Basic",2,0)+IF(F12="Proficient",3,0)+IF(F12="Distinguished",4,0))</f>
        <v>4</v>
      </c>
    </row>
    <row r="14" spans="1:6" ht="52.5" customHeight="1" thickBot="1" x14ac:dyDescent="0.3">
      <c r="A14" s="20" t="s">
        <v>120</v>
      </c>
      <c r="B14" s="16" t="s">
        <v>10</v>
      </c>
      <c r="C14" s="16" t="s">
        <v>10</v>
      </c>
      <c r="D14" s="16" t="s">
        <v>10</v>
      </c>
      <c r="E14" s="16" t="s">
        <v>10</v>
      </c>
      <c r="F14" s="14" t="s">
        <v>2</v>
      </c>
    </row>
    <row r="15" spans="1:6" ht="20.25" customHeight="1" thickBot="1" x14ac:dyDescent="0.3">
      <c r="A15" s="22" t="s">
        <v>115</v>
      </c>
      <c r="B15" s="23"/>
      <c r="C15" s="23"/>
      <c r="D15" s="23"/>
      <c r="E15" s="24"/>
      <c r="F15" s="21">
        <f>SUM(IF(F14="Unsatisfactory",1,0)+IF(F14="Basic",2,0)+IF(F14="Proficient",3,0)+IF(F14="Distinguished",4,0))</f>
        <v>3</v>
      </c>
    </row>
    <row r="16" spans="1:6" ht="52.5" customHeight="1" thickBot="1" x14ac:dyDescent="0.3">
      <c r="A16" s="20" t="s">
        <v>121</v>
      </c>
      <c r="B16" s="16" t="s">
        <v>10</v>
      </c>
      <c r="C16" s="16" t="s">
        <v>10</v>
      </c>
      <c r="D16" s="16" t="s">
        <v>10</v>
      </c>
      <c r="E16" s="16" t="s">
        <v>10</v>
      </c>
      <c r="F16" s="14" t="s">
        <v>2</v>
      </c>
    </row>
    <row r="17" spans="1:6" ht="20.25" customHeight="1" thickBot="1" x14ac:dyDescent="0.3">
      <c r="A17" s="72" t="s">
        <v>116</v>
      </c>
      <c r="B17" s="73"/>
      <c r="C17" s="73"/>
      <c r="D17" s="73"/>
      <c r="E17" s="74"/>
      <c r="F17" s="21">
        <f>SUM(IF(F16="Unsatisfactory",1,0)+IF(F16="Basic",2,0)+IF(F16="Proficient",3,0)+IF(F16="Distinguished",4,0))</f>
        <v>3</v>
      </c>
    </row>
    <row r="18" spans="1:6" ht="52.5" customHeight="1" thickBot="1" x14ac:dyDescent="0.3">
      <c r="A18" s="20" t="s">
        <v>122</v>
      </c>
      <c r="B18" s="16" t="s">
        <v>10</v>
      </c>
      <c r="C18" s="16" t="s">
        <v>10</v>
      </c>
      <c r="D18" s="16" t="s">
        <v>10</v>
      </c>
      <c r="E18" s="16" t="s">
        <v>10</v>
      </c>
      <c r="F18" s="14" t="s">
        <v>3</v>
      </c>
    </row>
    <row r="19" spans="1:6" ht="20.25" customHeight="1" thickBot="1" x14ac:dyDescent="0.3">
      <c r="A19" s="22" t="s">
        <v>117</v>
      </c>
      <c r="B19" s="23"/>
      <c r="C19" s="23"/>
      <c r="D19" s="23"/>
      <c r="E19" s="24"/>
      <c r="F19" s="21">
        <f>SUM(IF(F18="Unsatisfactory",1,0)+IF(F18="Basic",2,0)+IF(F18="Proficient",3,0)+IF(F18="Distinguished",4,0))</f>
        <v>4</v>
      </c>
    </row>
    <row r="20" spans="1:6" ht="52.5" customHeight="1" thickBot="1" x14ac:dyDescent="0.3">
      <c r="A20" s="20" t="s">
        <v>123</v>
      </c>
      <c r="B20" s="16" t="s">
        <v>10</v>
      </c>
      <c r="C20" s="16" t="s">
        <v>10</v>
      </c>
      <c r="D20" s="16" t="s">
        <v>10</v>
      </c>
      <c r="E20" s="16" t="s">
        <v>10</v>
      </c>
      <c r="F20" s="14" t="s">
        <v>1</v>
      </c>
    </row>
    <row r="21" spans="1:6" ht="20.25" customHeight="1" thickBot="1" x14ac:dyDescent="0.3">
      <c r="A21" s="22" t="s">
        <v>118</v>
      </c>
      <c r="B21" s="23"/>
      <c r="C21" s="23"/>
      <c r="D21" s="23"/>
      <c r="E21" s="24"/>
      <c r="F21" s="21">
        <f>SUM(IF(F20="Unsatisfactory",1,0)+IF(F20="Basic",2,0)+IF(F20="Proficient",3,0)+IF(F20="Distinguished",4,0))</f>
        <v>2</v>
      </c>
    </row>
    <row r="22" spans="1:6" ht="23.25" customHeight="1" thickBot="1" x14ac:dyDescent="0.3">
      <c r="A22" s="76" t="s">
        <v>8</v>
      </c>
      <c r="B22" s="76"/>
      <c r="C22" s="76"/>
      <c r="D22" s="76"/>
      <c r="E22" s="76"/>
      <c r="F22" s="26">
        <f>SUM(F13,F15,F17,F19, F21)</f>
        <v>16</v>
      </c>
    </row>
    <row r="23" spans="1:6" ht="23.25" customHeight="1" thickBot="1" x14ac:dyDescent="0.3">
      <c r="A23" s="76" t="s">
        <v>17</v>
      </c>
      <c r="B23" s="76"/>
      <c r="C23" s="76"/>
      <c r="D23" s="76"/>
      <c r="E23" s="76"/>
      <c r="F23" s="26">
        <f>SUM(IF(F13&gt;0,4,0)+(IF(F15&gt;0,4,0)+(IF(F17&gt;0,4,0)+(IF(F19&gt;0,4,0)+(IF(F21&gt;0,4,0))))))</f>
        <v>20</v>
      </c>
    </row>
    <row r="24" spans="1:6" ht="15" customHeight="1" x14ac:dyDescent="0.25">
      <c r="A24" s="120" t="s">
        <v>137</v>
      </c>
      <c r="B24" s="121"/>
      <c r="C24" s="122"/>
      <c r="D24" s="117" t="s">
        <v>12</v>
      </c>
      <c r="E24" s="118"/>
      <c r="F24" s="119"/>
    </row>
    <row r="25" spans="1:6" ht="19.5" thickBot="1" x14ac:dyDescent="0.3">
      <c r="A25" s="123"/>
      <c r="B25" s="124"/>
      <c r="C25" s="125"/>
      <c r="D25" s="27"/>
      <c r="E25" s="28" t="str">
        <f>IF(F22/(F23/4)&gt;3.49, "DISTINGUISHED", IF(F22/(F23/4)&gt;2.49, "PROFICIENT", IF(F22/(F23/4)&gt;1.49, "BASIC", "UNSATISFACTORY")))</f>
        <v>PROFICIENT</v>
      </c>
      <c r="F25" s="29"/>
    </row>
    <row r="28" spans="1:6" ht="18.75" x14ac:dyDescent="0.3">
      <c r="A28" s="126" t="s">
        <v>153</v>
      </c>
      <c r="B28" s="126"/>
      <c r="C28" s="126"/>
      <c r="D28" s="126"/>
    </row>
  </sheetData>
  <sheetProtection password="CDCC" sheet="1" objects="1" scenarios="1"/>
  <mergeCells count="5">
    <mergeCell ref="A6:F8"/>
    <mergeCell ref="A9:F9"/>
    <mergeCell ref="D24:F24"/>
    <mergeCell ref="A24:C25"/>
    <mergeCell ref="A28:D28"/>
  </mergeCells>
  <dataValidations count="1">
    <dataValidation type="list" allowBlank="1" showInputMessage="1" showErrorMessage="1" sqref="F12 F18 F16 F14 F20">
      <formula1>$A$10:$E$10</formula1>
    </dataValidation>
  </dataValidations>
  <printOptions gridLines="1"/>
  <pageMargins left="0.7" right="0.7" top="0.25" bottom="0.25" header="0.3" footer="0.3"/>
  <pageSetup scale="88" fitToWidth="0" orientation="landscape" r:id="rId1"/>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zoomScale="80" zoomScaleNormal="80" workbookViewId="0">
      <selection activeCell="G6" sqref="G6"/>
    </sheetView>
  </sheetViews>
  <sheetFormatPr defaultRowHeight="15" x14ac:dyDescent="0.25"/>
  <cols>
    <col min="1" max="1" width="34.28515625" style="18" bestFit="1" customWidth="1"/>
    <col min="2" max="3" width="20.5703125" style="18" customWidth="1"/>
    <col min="4" max="4" width="19.42578125" style="18" customWidth="1"/>
    <col min="5" max="5" width="17.42578125" style="18" customWidth="1"/>
    <col min="6" max="6" width="14.5703125" style="18" customWidth="1"/>
    <col min="7" max="16384" width="9.140625" style="18"/>
  </cols>
  <sheetData>
    <row r="1" spans="1:6" x14ac:dyDescent="0.25">
      <c r="A1" s="82" t="s">
        <v>72</v>
      </c>
      <c r="B1" s="46" t="str">
        <f>IF(INSTRUCTIONS!B1="", "", VLOOKUP('Plan Prep'!A1, INSTRUCTIONS!A1:B4, 2, FALSE))</f>
        <v/>
      </c>
    </row>
    <row r="2" spans="1:6" x14ac:dyDescent="0.25">
      <c r="A2" s="82" t="s">
        <v>99</v>
      </c>
      <c r="B2" s="46" t="str">
        <f>IF(INSTRUCTIONS!B2="", "", VLOOKUP('Plan Prep'!A2, INSTRUCTIONS!A2:B5, 2, FALSE))</f>
        <v/>
      </c>
      <c r="C2" s="46"/>
    </row>
    <row r="3" spans="1:6" x14ac:dyDescent="0.25">
      <c r="A3" s="82" t="s">
        <v>64</v>
      </c>
      <c r="B3" s="47" t="str">
        <f>IF(INSTRUCTIONS!B3="", "", VLOOKUP('Plan Prep'!A3, INSTRUCTIONS!A3:B6, 2, FALSE))</f>
        <v/>
      </c>
    </row>
    <row r="4" spans="1:6" x14ac:dyDescent="0.25">
      <c r="A4" s="82" t="s">
        <v>65</v>
      </c>
      <c r="B4" s="46" t="str">
        <f>IF(INSTRUCTIONS!B4="", "", VLOOKUP('Plan Prep'!A4, INSTRUCTIONS!A4:B7, 2, FALSE))</f>
        <v/>
      </c>
    </row>
    <row r="6" spans="1:6" ht="15" customHeight="1" x14ac:dyDescent="0.25">
      <c r="A6" s="109" t="s">
        <v>98</v>
      </c>
      <c r="B6" s="109"/>
      <c r="C6" s="109"/>
      <c r="D6" s="109"/>
      <c r="E6" s="109"/>
      <c r="F6" s="109"/>
    </row>
    <row r="7" spans="1:6" x14ac:dyDescent="0.25">
      <c r="A7" s="109"/>
      <c r="B7" s="109"/>
      <c r="C7" s="109"/>
      <c r="D7" s="109"/>
      <c r="E7" s="109"/>
      <c r="F7" s="109"/>
    </row>
    <row r="8" spans="1:6" ht="15.75" thickBot="1" x14ac:dyDescent="0.3">
      <c r="A8" s="110"/>
      <c r="B8" s="110"/>
      <c r="C8" s="110"/>
      <c r="D8" s="110"/>
      <c r="E8" s="110"/>
      <c r="F8" s="110"/>
    </row>
    <row r="9" spans="1:6" ht="26.25" customHeight="1" thickBot="1" x14ac:dyDescent="0.4">
      <c r="A9" s="111" t="s">
        <v>102</v>
      </c>
      <c r="B9" s="112"/>
      <c r="C9" s="112"/>
      <c r="D9" s="112"/>
      <c r="E9" s="112"/>
      <c r="F9" s="113"/>
    </row>
    <row r="10" spans="1:6" ht="15.75" thickBot="1" x14ac:dyDescent="0.3">
      <c r="A10" s="17"/>
      <c r="B10" s="75" t="s">
        <v>0</v>
      </c>
      <c r="C10" s="75" t="s">
        <v>1</v>
      </c>
      <c r="D10" s="75" t="s">
        <v>2</v>
      </c>
      <c r="E10" s="75" t="s">
        <v>3</v>
      </c>
      <c r="F10" s="75" t="s">
        <v>11</v>
      </c>
    </row>
    <row r="11" spans="1:6" ht="15.75" thickBot="1" x14ac:dyDescent="0.3">
      <c r="A11" s="17"/>
      <c r="B11" s="75" t="s">
        <v>4</v>
      </c>
      <c r="C11" s="75" t="s">
        <v>5</v>
      </c>
      <c r="D11" s="75" t="s">
        <v>6</v>
      </c>
      <c r="E11" s="75" t="s">
        <v>7</v>
      </c>
      <c r="F11" s="19"/>
    </row>
    <row r="12" spans="1:6" ht="52.5" customHeight="1" thickBot="1" x14ac:dyDescent="0.3">
      <c r="A12" s="20" t="s">
        <v>130</v>
      </c>
      <c r="B12" s="16" t="s">
        <v>10</v>
      </c>
      <c r="C12" s="16" t="s">
        <v>10</v>
      </c>
      <c r="D12" s="16" t="s">
        <v>10</v>
      </c>
      <c r="E12" s="16" t="s">
        <v>10</v>
      </c>
      <c r="F12" s="14" t="s">
        <v>2</v>
      </c>
    </row>
    <row r="13" spans="1:6" ht="17.25" customHeight="1" thickBot="1" x14ac:dyDescent="0.3">
      <c r="A13" s="106" t="s">
        <v>124</v>
      </c>
      <c r="B13" s="107"/>
      <c r="C13" s="107"/>
      <c r="D13" s="107"/>
      <c r="E13" s="108"/>
      <c r="F13" s="21">
        <f>SUM(IF(F12="Unsatisfactory",1,0)+IF(F12="Basic",2,0)+IF(F12="Proficient",3,0)+IF(F12="Distinguished",4,0))</f>
        <v>3</v>
      </c>
    </row>
    <row r="14" spans="1:6" ht="52.5" customHeight="1" thickBot="1" x14ac:dyDescent="0.3">
      <c r="A14" s="20" t="s">
        <v>131</v>
      </c>
      <c r="B14" s="16" t="s">
        <v>10</v>
      </c>
      <c r="C14" s="16" t="s">
        <v>10</v>
      </c>
      <c r="D14" s="16" t="s">
        <v>10</v>
      </c>
      <c r="E14" s="16" t="s">
        <v>10</v>
      </c>
      <c r="F14" s="14" t="s">
        <v>3</v>
      </c>
    </row>
    <row r="15" spans="1:6" ht="20.25" customHeight="1" thickBot="1" x14ac:dyDescent="0.3">
      <c r="A15" s="22" t="s">
        <v>125</v>
      </c>
      <c r="B15" s="23"/>
      <c r="C15" s="23"/>
      <c r="D15" s="23"/>
      <c r="E15" s="24"/>
      <c r="F15" s="21">
        <f>SUM(IF(F14="Unsatisfactory",1,0)+IF(F14="Basic",2,0)+IF(F14="Proficient",3,0)+IF(F14="Distinguished",4,0))</f>
        <v>4</v>
      </c>
    </row>
    <row r="16" spans="1:6" ht="52.5" customHeight="1" thickBot="1" x14ac:dyDescent="0.3">
      <c r="A16" s="20" t="s">
        <v>132</v>
      </c>
      <c r="B16" s="16" t="s">
        <v>10</v>
      </c>
      <c r="C16" s="16" t="s">
        <v>10</v>
      </c>
      <c r="D16" s="16" t="s">
        <v>10</v>
      </c>
      <c r="E16" s="16" t="s">
        <v>10</v>
      </c>
      <c r="F16" s="14" t="s">
        <v>3</v>
      </c>
    </row>
    <row r="17" spans="1:6" ht="20.25" customHeight="1" thickBot="1" x14ac:dyDescent="0.3">
      <c r="A17" s="106" t="s">
        <v>126</v>
      </c>
      <c r="B17" s="107"/>
      <c r="C17" s="107"/>
      <c r="D17" s="107"/>
      <c r="E17" s="108"/>
      <c r="F17" s="21">
        <f>SUM(IF(F16="Unsatisfactory",1,0)+IF(F16="Basic",2,0)+IF(F16="Proficient",3,0)+IF(F16="Distinguished",4,0))</f>
        <v>4</v>
      </c>
    </row>
    <row r="18" spans="1:6" ht="52.5" customHeight="1" thickBot="1" x14ac:dyDescent="0.3">
      <c r="A18" s="20" t="s">
        <v>133</v>
      </c>
      <c r="B18" s="16" t="s">
        <v>10</v>
      </c>
      <c r="C18" s="16" t="s">
        <v>10</v>
      </c>
      <c r="D18" s="16" t="s">
        <v>10</v>
      </c>
      <c r="E18" s="16" t="s">
        <v>10</v>
      </c>
      <c r="F18" s="14" t="s">
        <v>3</v>
      </c>
    </row>
    <row r="19" spans="1:6" ht="20.25" customHeight="1" thickBot="1" x14ac:dyDescent="0.3">
      <c r="A19" s="22" t="s">
        <v>127</v>
      </c>
      <c r="B19" s="23"/>
      <c r="C19" s="23"/>
      <c r="D19" s="23"/>
      <c r="E19" s="24"/>
      <c r="F19" s="21">
        <f>SUM(IF(F18="Unsatisfactory",1,0)+IF(F18="Basic",2,0)+IF(F18="Proficient",3,0)+IF(F18="Distinguished",4,0))</f>
        <v>4</v>
      </c>
    </row>
    <row r="20" spans="1:6" ht="52.5" customHeight="1" thickBot="1" x14ac:dyDescent="0.3">
      <c r="A20" s="20" t="s">
        <v>134</v>
      </c>
      <c r="B20" s="16" t="s">
        <v>10</v>
      </c>
      <c r="C20" s="16" t="s">
        <v>10</v>
      </c>
      <c r="D20" s="16" t="s">
        <v>10</v>
      </c>
      <c r="E20" s="16" t="s">
        <v>10</v>
      </c>
      <c r="F20" s="14" t="s">
        <v>3</v>
      </c>
    </row>
    <row r="21" spans="1:6" ht="20.25" customHeight="1" thickBot="1" x14ac:dyDescent="0.3">
      <c r="A21" s="106" t="s">
        <v>128</v>
      </c>
      <c r="B21" s="107"/>
      <c r="C21" s="107"/>
      <c r="D21" s="107"/>
      <c r="E21" s="108"/>
      <c r="F21" s="21">
        <f>SUM(IF(F20="Unsatisfactory",1,0)+IF(F20="Basic",2,0)+IF(F20="Proficient",3,0)+IF(F20="Distinguished",4,0))</f>
        <v>4</v>
      </c>
    </row>
    <row r="22" spans="1:6" ht="52.5" customHeight="1" thickBot="1" x14ac:dyDescent="0.3">
      <c r="A22" s="20" t="s">
        <v>135</v>
      </c>
      <c r="B22" s="16" t="s">
        <v>10</v>
      </c>
      <c r="C22" s="16" t="s">
        <v>10</v>
      </c>
      <c r="D22" s="16" t="s">
        <v>10</v>
      </c>
      <c r="E22" s="16" t="s">
        <v>10</v>
      </c>
      <c r="F22" s="14" t="s">
        <v>0</v>
      </c>
    </row>
    <row r="23" spans="1:6" ht="20.25" customHeight="1" thickBot="1" x14ac:dyDescent="0.3">
      <c r="A23" s="22" t="s">
        <v>129</v>
      </c>
      <c r="B23" s="23"/>
      <c r="C23" s="23"/>
      <c r="D23" s="23"/>
      <c r="E23" s="24"/>
      <c r="F23" s="21">
        <f>SUM(IF(F22="Unsatisfactory",1,0)+IF(F22="Basic",2,0)+IF(F22="Proficient",3,0)+IF(F22="Distinguished",4,0))</f>
        <v>1</v>
      </c>
    </row>
    <row r="24" spans="1:6" ht="16.5" thickBot="1" x14ac:dyDescent="0.3">
      <c r="A24" s="114" t="s">
        <v>8</v>
      </c>
      <c r="B24" s="115"/>
      <c r="C24" s="115"/>
      <c r="D24" s="115"/>
      <c r="E24" s="116"/>
      <c r="F24" s="25">
        <f>SUM(F13,F15,F17,F19,F21,F23)</f>
        <v>20</v>
      </c>
    </row>
    <row r="25" spans="1:6" ht="16.5" thickBot="1" x14ac:dyDescent="0.3">
      <c r="A25" s="127" t="s">
        <v>17</v>
      </c>
      <c r="B25" s="127"/>
      <c r="C25" s="127"/>
      <c r="D25" s="127"/>
      <c r="E25" s="127"/>
      <c r="F25" s="26">
        <f>SUM(IF(F13&gt;0,4,0)+(IF(F15&gt;0,4,0)+(IF(F17&gt;0,4,0)+(IF(F19&gt;0,4,0)+(IF(F21&gt;0,4,0)+(IF(F23&gt;0,4,0)))))))</f>
        <v>24</v>
      </c>
    </row>
    <row r="26" spans="1:6" ht="12.75" customHeight="1" x14ac:dyDescent="0.25">
      <c r="A26" s="120" t="s">
        <v>138</v>
      </c>
      <c r="B26" s="121"/>
      <c r="C26" s="122"/>
      <c r="D26" s="117" t="s">
        <v>14</v>
      </c>
      <c r="E26" s="118"/>
      <c r="F26" s="119"/>
    </row>
    <row r="27" spans="1:6" ht="15.75" customHeight="1" thickBot="1" x14ac:dyDescent="0.3">
      <c r="A27" s="123"/>
      <c r="B27" s="124"/>
      <c r="C27" s="125"/>
      <c r="D27" s="27"/>
      <c r="E27" s="28" t="str">
        <f>IF(F24/(F25/4)&gt;3.49, "DISTINGUISHED", IF(F24/(F25/4)&gt;2.49, "PROFICIENT", IF(F24/(F25/4)&gt;1.49, "BASIC", "UNSATISFACTORY")))</f>
        <v>PROFICIENT</v>
      </c>
      <c r="F27" s="29"/>
    </row>
    <row r="30" spans="1:6" ht="18.75" x14ac:dyDescent="0.3">
      <c r="A30" s="126" t="s">
        <v>153</v>
      </c>
      <c r="B30" s="126"/>
      <c r="C30" s="126"/>
      <c r="D30" s="126"/>
    </row>
    <row r="34" ht="15.75" customHeight="1" x14ac:dyDescent="0.25"/>
    <row r="44" ht="47.25" customHeight="1" x14ac:dyDescent="0.25"/>
  </sheetData>
  <sheetProtection password="CDCC" sheet="1" objects="1" scenarios="1"/>
  <mergeCells count="10">
    <mergeCell ref="A30:D30"/>
    <mergeCell ref="A21:E21"/>
    <mergeCell ref="A6:F8"/>
    <mergeCell ref="A9:F9"/>
    <mergeCell ref="A24:E24"/>
    <mergeCell ref="A26:C27"/>
    <mergeCell ref="D26:F26"/>
    <mergeCell ref="A13:E13"/>
    <mergeCell ref="A17:E17"/>
    <mergeCell ref="A25:E25"/>
  </mergeCells>
  <dataValidations count="1">
    <dataValidation type="list" allowBlank="1" showInputMessage="1" showErrorMessage="1" sqref="F12 F18 F16 F14 F22 F20">
      <formula1>$A$10:$E$10</formula1>
    </dataValidation>
  </dataValidations>
  <pageMargins left="0.7" right="0.7" top="0.25" bottom="0.25" header="0.3" footer="0.3"/>
  <pageSetup scale="82"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8"/>
  <sheetViews>
    <sheetView zoomScale="90" zoomScaleNormal="90" workbookViewId="0">
      <selection activeCell="B13" sqref="B13"/>
    </sheetView>
  </sheetViews>
  <sheetFormatPr defaultRowHeight="15" x14ac:dyDescent="0.25"/>
  <cols>
    <col min="1" max="1" width="31" style="18" bestFit="1" customWidth="1"/>
    <col min="2" max="2" width="24.42578125" style="18" customWidth="1"/>
    <col min="3" max="3" width="16.42578125" style="18" customWidth="1"/>
    <col min="4" max="4" width="9.42578125" style="18" customWidth="1"/>
    <col min="5" max="5" width="14.85546875" style="18" customWidth="1"/>
    <col min="6" max="6" width="22.28515625" style="18" customWidth="1"/>
    <col min="7" max="7" width="24.140625" style="18" customWidth="1"/>
    <col min="8" max="8" width="24.42578125" style="18" customWidth="1"/>
    <col min="9" max="16384" width="9.140625" style="18"/>
  </cols>
  <sheetData>
    <row r="1" spans="1:8" x14ac:dyDescent="0.25">
      <c r="A1" s="82" t="s">
        <v>72</v>
      </c>
      <c r="B1" s="46" t="str">
        <f>IF(INSTRUCTIONS!B1="", "", VLOOKUP('Plan Prep'!A1, INSTRUCTIONS!A1:B4, 2, FALSE))</f>
        <v/>
      </c>
    </row>
    <row r="2" spans="1:8" x14ac:dyDescent="0.25">
      <c r="A2" s="82" t="s">
        <v>99</v>
      </c>
      <c r="B2" s="46" t="str">
        <f>IF(INSTRUCTIONS!B2="", "", VLOOKUP('Plan Prep'!A2, INSTRUCTIONS!A2:B5, 2, FALSE))</f>
        <v/>
      </c>
    </row>
    <row r="3" spans="1:8" x14ac:dyDescent="0.25">
      <c r="A3" s="82" t="s">
        <v>64</v>
      </c>
      <c r="B3" s="47" t="str">
        <f>IF(INSTRUCTIONS!B3="", "", VLOOKUP('Plan Prep'!A3, INSTRUCTIONS!A3:B6, 2, FALSE))</f>
        <v/>
      </c>
    </row>
    <row r="4" spans="1:8" x14ac:dyDescent="0.25">
      <c r="A4" s="82" t="s">
        <v>65</v>
      </c>
      <c r="B4" s="46" t="str">
        <f>IF(INSTRUCTIONS!B4="", "", VLOOKUP('Plan Prep'!A4, INSTRUCTIONS!A4:B7, 2, FALSE))</f>
        <v/>
      </c>
    </row>
    <row r="5" spans="1:8" ht="6" customHeight="1" x14ac:dyDescent="0.25"/>
    <row r="6" spans="1:8" ht="29.25" customHeight="1" x14ac:dyDescent="0.25">
      <c r="A6" s="128" t="s">
        <v>62</v>
      </c>
      <c r="B6" s="128"/>
      <c r="C6" s="128"/>
      <c r="D6" s="128"/>
      <c r="E6" s="128"/>
      <c r="F6" s="61"/>
      <c r="G6" s="61"/>
      <c r="H6" s="61"/>
    </row>
    <row r="7" spans="1:8" ht="24" customHeight="1" thickBot="1" x14ac:dyDescent="0.3">
      <c r="A7" s="129"/>
      <c r="B7" s="129"/>
      <c r="C7" s="129"/>
      <c r="D7" s="129"/>
      <c r="E7" s="129"/>
      <c r="F7" s="65"/>
      <c r="G7" s="65"/>
      <c r="H7" s="61"/>
    </row>
    <row r="8" spans="1:8" ht="21.75" customHeight="1" thickBot="1" x14ac:dyDescent="0.3">
      <c r="A8" s="133" t="s">
        <v>15</v>
      </c>
      <c r="B8" s="134"/>
      <c r="C8" s="134"/>
      <c r="D8" s="134"/>
      <c r="E8" s="135"/>
    </row>
    <row r="9" spans="1:8" ht="26.25" thickBot="1" x14ac:dyDescent="0.3">
      <c r="A9" s="20"/>
      <c r="B9" s="36" t="s">
        <v>16</v>
      </c>
      <c r="C9" s="36" t="s">
        <v>11</v>
      </c>
      <c r="D9" s="36" t="s">
        <v>20</v>
      </c>
      <c r="E9" s="36" t="s">
        <v>17</v>
      </c>
    </row>
    <row r="10" spans="1:8" ht="42" customHeight="1" thickBot="1" x14ac:dyDescent="0.3">
      <c r="A10" s="37" t="s">
        <v>81</v>
      </c>
      <c r="B10" s="89"/>
      <c r="C10" s="79" t="str">
        <f>IF('Plan Prep'!F24/('Plan Prep'!F25/4)&gt;3.49, "DISTINGUISHED", IF('Plan Prep'!F24/('Plan Prep'!F25/4)&gt;2.49, "PROFICIENT", IF('Plan Prep'!F24/('Plan Prep'!F25/4)&gt;1.49, "BASIC", "UNSATISFACTORY")))</f>
        <v>PROFICIENT</v>
      </c>
      <c r="D10" s="75">
        <f>SUM('Plan Prep'!F13,'Plan Prep'!F15, 'Plan Prep'!F17, 'Plan Prep'!F19, 'Plan Prep'!F21, 'Plan Prep'!F23)</f>
        <v>8</v>
      </c>
      <c r="E10" s="75">
        <f>SUM(IF('Plan Prep'!F12&gt;0,4,0)+(IF('Plan Prep'!F14&gt;0,4,0)+(IF('Plan Prep'!F16&gt;0,4,0)+(IF('Plan Prep'!F18&gt;0,4,0)+(IF('Plan Prep'!F20&gt;0,4,0)+(IF('Plan Prep'!F22&gt;0,4,0)))))))</f>
        <v>12</v>
      </c>
    </row>
    <row r="11" spans="1:8" ht="42" customHeight="1" thickBot="1" x14ac:dyDescent="0.3">
      <c r="A11" s="37" t="s">
        <v>100</v>
      </c>
      <c r="B11" s="89"/>
      <c r="C11" s="79" t="str">
        <f>IF('Clssrm Envrnmnt'!F22/('Clssrm Envrnmnt'!F23/4)&gt;3.49, "DISTINGUISHED", IF('Clssrm Envrnmnt'!F22/('Clssrm Envrnmnt'!F23/4)&gt;2.49, "PROFICIENT", IF('Clssrm Envrnmnt'!F22/('Clssrm Envrnmnt'!F23/4)&gt;1.49, "BASIC", "UNSATISFACTORY")))</f>
        <v>PROFICIENT</v>
      </c>
      <c r="D11" s="75">
        <f>SUM('Clssrm Envrnmnt'!F13,'Clssrm Envrnmnt'!F15,'Clssrm Envrnmnt'!F17,'Clssrm Envrnmnt'!F19,'Clssrm Envrnmnt'!F21)</f>
        <v>13</v>
      </c>
      <c r="E11" s="75">
        <f>SUM(IF('Clssrm Envrnmnt'!F13&gt;0,4,0)+(IF('Clssrm Envrnmnt'!F15&gt;0,4,0)+(IF('Clssrm Envrnmnt'!F17&gt;0,4,0)+(IF('Clssrm Envrnmnt'!F19&gt;0,4,0)+(IF('Clssrm Envrnmnt'!F21&gt;0,4,0))))))</f>
        <v>20</v>
      </c>
    </row>
    <row r="12" spans="1:8" ht="42" customHeight="1" thickBot="1" x14ac:dyDescent="0.3">
      <c r="A12" s="37" t="s">
        <v>101</v>
      </c>
      <c r="B12" s="89"/>
      <c r="C12" s="79" t="str">
        <f>IF(Instr!F22/(Instr!F23/4)&gt;3.49, "DISTINGUISHED", IF(Instr!F22/(Instr!F23/4)&gt;2.49, "PROFICIENT", IF(Instr!F22/(Instr!F23/4)&gt;1.49, "BASIC", "UNSATISFACTORY")))</f>
        <v>PROFICIENT</v>
      </c>
      <c r="D12" s="75">
        <f>SUM(Instr!F13,Instr!F15,Instr!F17,Instr!F19,Instr!F21)</f>
        <v>16</v>
      </c>
      <c r="E12" s="75">
        <f>SUM(IF(Instr!F13&gt;0,4,0)+(IF(Instr!F15&gt;0,4,0)+(IF(Instr!F17&gt;0,4,0)+(IF(Instr!F19&gt;0,4,0)+(IF(Instr!F21&gt;0,4,0))))))</f>
        <v>20</v>
      </c>
    </row>
    <row r="13" spans="1:8" ht="42" customHeight="1" thickBot="1" x14ac:dyDescent="0.3">
      <c r="A13" s="37" t="s">
        <v>102</v>
      </c>
      <c r="B13" s="89"/>
      <c r="C13" s="79" t="str">
        <f>IF('Prof Responsibilities'!F24/('Prof Responsibilities'!F25/4)&gt;3.49, "DISTINGUISHED", IF('Prof Responsibilities'!F24/('Prof Responsibilities'!F25/4)&gt;2.49, "PROFICIENT", IF('Prof Responsibilities'!F24/('Prof Responsibilities'!F25/4)&gt;1.49, "BASIC", "UNSATISFACTORY")))</f>
        <v>PROFICIENT</v>
      </c>
      <c r="D13" s="75">
        <f>SUM('Prof Responsibilities'!F13,'Prof Responsibilities'!F15,'Prof Responsibilities'!F17,'Prof Responsibilities'!F19,'Prof Responsibilities'!F21,'Prof Responsibilities'!F23)</f>
        <v>20</v>
      </c>
      <c r="E13" s="60">
        <f>SUM(IF('Prof Responsibilities'!F13&gt;0,4,0)+(IF('Prof Responsibilities'!F15&gt;0,4,0)+(IF('Prof Responsibilities'!F17&gt;0,4,0)+(IF('Prof Responsibilities'!F19&gt;0,4,0)+(IF('Prof Responsibilities'!F21&gt;0,4,0)+(IF('Prof Responsibilities'!F23&gt;0,4,0)))))))</f>
        <v>24</v>
      </c>
    </row>
    <row r="14" spans="1:8" ht="19.5" thickBot="1" x14ac:dyDescent="0.3">
      <c r="A14" s="130" t="s">
        <v>8</v>
      </c>
      <c r="B14" s="131"/>
      <c r="C14" s="132"/>
      <c r="D14" s="64">
        <f>SUM(D10:D13)</f>
        <v>57</v>
      </c>
      <c r="E14" s="71">
        <f>SUM(E10:E13)</f>
        <v>76</v>
      </c>
    </row>
    <row r="15" spans="1:8" ht="20.25" customHeight="1" thickTop="1" thickBot="1" x14ac:dyDescent="0.3">
      <c r="A15" s="130" t="s">
        <v>136</v>
      </c>
      <c r="B15" s="131"/>
      <c r="C15" s="132"/>
      <c r="D15" s="70">
        <f>D14/(E14/4)</f>
        <v>3</v>
      </c>
    </row>
    <row r="16" spans="1:8" ht="20.25" thickTop="1" thickBot="1" x14ac:dyDescent="0.3">
      <c r="A16" s="62"/>
      <c r="B16" s="62"/>
      <c r="C16" s="62"/>
      <c r="D16" s="63"/>
    </row>
    <row r="17" spans="1:4" ht="25.5" customHeight="1" thickTop="1" thickBot="1" x14ac:dyDescent="0.3">
      <c r="A17" s="136" t="s">
        <v>139</v>
      </c>
      <c r="B17" s="137"/>
      <c r="C17" s="137"/>
      <c r="D17" s="138"/>
    </row>
    <row r="18" spans="1:4" ht="41.25" customHeight="1" thickTop="1" thickBot="1" x14ac:dyDescent="0.3">
      <c r="A18" s="139" t="str">
        <f>IF(D14/(E14/4)&gt;3.49, "DISTINGUISHED", IF(D14/(E14/4)&gt;2.49, "PROFICIENT", IF(D14/(E14/4)&gt;1.49, "BASIC", "UNSATISFACTORY")))</f>
        <v>PROFICIENT</v>
      </c>
      <c r="B18" s="140"/>
      <c r="C18" s="140"/>
      <c r="D18" s="141"/>
    </row>
  </sheetData>
  <sheetProtection password="CDCC" sheet="1" objects="1" scenarios="1"/>
  <mergeCells count="6">
    <mergeCell ref="A6:E7"/>
    <mergeCell ref="A15:C15"/>
    <mergeCell ref="A8:E8"/>
    <mergeCell ref="A17:D17"/>
    <mergeCell ref="A18:D18"/>
    <mergeCell ref="A14:C14"/>
  </mergeCells>
  <conditionalFormatting sqref="A18">
    <cfRule type="cellIs" dxfId="2" priority="2" operator="equal">
      <formula>"ERROR!"</formula>
    </cfRule>
  </conditionalFormatting>
  <pageMargins left="0.7" right="0.7" top="0.25" bottom="0.25" header="0.3" footer="0.3"/>
  <pageSetup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9"/>
  <sheetViews>
    <sheetView zoomScale="90" zoomScaleNormal="90" workbookViewId="0">
      <selection activeCell="D11" sqref="D11"/>
    </sheetView>
  </sheetViews>
  <sheetFormatPr defaultRowHeight="15" x14ac:dyDescent="0.25"/>
  <cols>
    <col min="1" max="1" width="63.42578125" style="18" customWidth="1"/>
    <col min="2" max="2" width="23.42578125" style="18" customWidth="1"/>
    <col min="3" max="3" width="17.28515625" style="18" customWidth="1"/>
    <col min="4" max="4" width="19.140625" style="18" customWidth="1"/>
    <col min="5" max="5" width="16.42578125" style="18" customWidth="1"/>
    <col min="6" max="6" width="15" style="18" customWidth="1"/>
    <col min="7" max="7" width="12" style="18" customWidth="1"/>
    <col min="8" max="9" width="9.140625" style="18"/>
    <col min="10" max="10" width="18.85546875" style="18" customWidth="1"/>
    <col min="11" max="12" width="9.140625" style="18"/>
    <col min="13" max="13" width="30" style="18" customWidth="1"/>
    <col min="14" max="14" width="15.42578125" style="18" customWidth="1"/>
    <col min="15" max="15" width="17.5703125" style="18" customWidth="1"/>
    <col min="16" max="16" width="9.140625" style="18"/>
    <col min="17" max="17" width="13.28515625" style="18" customWidth="1"/>
    <col min="18" max="18" width="17" style="18" customWidth="1"/>
    <col min="19" max="16384" width="9.140625" style="18"/>
  </cols>
  <sheetData>
    <row r="1" spans="1:5" x14ac:dyDescent="0.25">
      <c r="A1" s="82" t="s">
        <v>72</v>
      </c>
      <c r="B1" s="46" t="str">
        <f>IF(INSTRUCTIONS!B1="", "", VLOOKUP('Plan Prep'!A1, INSTRUCTIONS!A1:B4, 2, FALSE))</f>
        <v/>
      </c>
    </row>
    <row r="2" spans="1:5" x14ac:dyDescent="0.25">
      <c r="A2" s="82" t="s">
        <v>99</v>
      </c>
      <c r="B2" s="46" t="str">
        <f>IF(INSTRUCTIONS!B2="", "", VLOOKUP('Plan Prep'!A2, INSTRUCTIONS!A2:B5, 2, FALSE))</f>
        <v/>
      </c>
    </row>
    <row r="3" spans="1:5" x14ac:dyDescent="0.25">
      <c r="A3" s="82" t="s">
        <v>64</v>
      </c>
      <c r="B3" s="47" t="str">
        <f>IF(INSTRUCTIONS!B3="", "", VLOOKUP('Plan Prep'!A3, INSTRUCTIONS!A3:B6, 2, FALSE))</f>
        <v/>
      </c>
    </row>
    <row r="4" spans="1:5" x14ac:dyDescent="0.25">
      <c r="A4" s="82" t="s">
        <v>65</v>
      </c>
      <c r="B4" s="46" t="str">
        <f>IF(INSTRUCTIONS!B4="", "", VLOOKUP('Plan Prep'!A4, INSTRUCTIONS!A4:B7, 2, FALSE))</f>
        <v/>
      </c>
    </row>
    <row r="6" spans="1:5" ht="30" customHeight="1" x14ac:dyDescent="0.25">
      <c r="A6" s="144" t="s">
        <v>63</v>
      </c>
      <c r="B6" s="144"/>
    </row>
    <row r="7" spans="1:5" ht="20.25" customHeight="1" x14ac:dyDescent="0.3">
      <c r="A7" s="145" t="s">
        <v>36</v>
      </c>
      <c r="B7" s="146"/>
    </row>
    <row r="8" spans="1:5" ht="20.25" customHeight="1" thickBot="1" x14ac:dyDescent="0.3">
      <c r="A8" s="32" t="s">
        <v>141</v>
      </c>
      <c r="B8" s="30">
        <v>20</v>
      </c>
      <c r="C8" s="59" t="s">
        <v>22</v>
      </c>
    </row>
    <row r="9" spans="1:5" ht="20.25" customHeight="1" thickBot="1" x14ac:dyDescent="0.3">
      <c r="A9" s="32" t="s">
        <v>140</v>
      </c>
      <c r="B9" s="30">
        <v>25</v>
      </c>
      <c r="C9" s="59" t="s">
        <v>23</v>
      </c>
    </row>
    <row r="10" spans="1:5" ht="20.25" customHeight="1" thickBot="1" x14ac:dyDescent="0.3">
      <c r="A10" s="32" t="s">
        <v>144</v>
      </c>
      <c r="B10" s="33">
        <f>B8/B9</f>
        <v>0.8</v>
      </c>
      <c r="C10" s="59" t="s">
        <v>24</v>
      </c>
    </row>
    <row r="11" spans="1:5" ht="20.25" customHeight="1" thickBot="1" x14ac:dyDescent="0.3">
      <c r="A11" s="78" t="s">
        <v>146</v>
      </c>
      <c r="B11" s="80" t="str">
        <f>IF(B10&gt;85.4%, "HIGH", IF(B10&gt;64.4%, "EXPECTED", IF(B10&gt;0%, "LOW", "LOW")))</f>
        <v>EXPECTED</v>
      </c>
      <c r="C11" s="59"/>
    </row>
    <row r="12" spans="1:5" ht="45" customHeight="1" thickBot="1" x14ac:dyDescent="0.3">
      <c r="A12" s="142" t="s">
        <v>145</v>
      </c>
      <c r="B12" s="143"/>
    </row>
    <row r="13" spans="1:5" ht="20.25" customHeight="1" thickBot="1" x14ac:dyDescent="0.3">
      <c r="A13" s="34" t="s">
        <v>19</v>
      </c>
      <c r="B13" s="31" t="s">
        <v>24</v>
      </c>
      <c r="C13" s="147" t="s">
        <v>147</v>
      </c>
      <c r="D13" s="147"/>
      <c r="E13" s="81"/>
    </row>
    <row r="14" spans="1:5" ht="20.25" customHeight="1" thickBot="1" x14ac:dyDescent="0.3">
      <c r="A14" s="34" t="s">
        <v>18</v>
      </c>
      <c r="B14" s="35" t="str">
        <f>IF(B13="HIGH", "3", IF(B13="EXPECTED", "2", IF(B13="LOW", "1", "1")))</f>
        <v>3</v>
      </c>
      <c r="C14" s="147"/>
      <c r="D14" s="147"/>
      <c r="E14" s="81"/>
    </row>
    <row r="15" spans="1:5" ht="20.25" customHeight="1" thickBot="1" x14ac:dyDescent="0.3">
      <c r="C15" s="147"/>
      <c r="D15" s="147"/>
    </row>
    <row r="16" spans="1:5" ht="20.25" customHeight="1" thickTop="1" thickBot="1" x14ac:dyDescent="0.3">
      <c r="A16" s="66" t="s">
        <v>142</v>
      </c>
    </row>
    <row r="17" spans="1:1" ht="48" thickTop="1" thickBot="1" x14ac:dyDescent="0.3">
      <c r="A17" s="67" t="str">
        <f>VLOOKUP(A13,A:B,2,FALSE)</f>
        <v>HIGH</v>
      </c>
    </row>
    <row r="18" spans="1:1" ht="20.25" customHeight="1" x14ac:dyDescent="0.25"/>
    <row r="19" spans="1:1" ht="20.25" customHeight="1" x14ac:dyDescent="0.25"/>
    <row r="20" spans="1:1" ht="20.25" customHeight="1" x14ac:dyDescent="0.25"/>
    <row r="21" spans="1:1" ht="20.25" customHeight="1" x14ac:dyDescent="0.25"/>
    <row r="22" spans="1:1" ht="7.5" customHeight="1" x14ac:dyDescent="0.25"/>
    <row r="24" spans="1:1" ht="14.25" customHeight="1" x14ac:dyDescent="0.25"/>
    <row r="25" spans="1:1" ht="15.75" customHeight="1" x14ac:dyDescent="0.25"/>
    <row r="26" spans="1:1" ht="15" customHeight="1" x14ac:dyDescent="0.25"/>
    <row r="27" spans="1:1" ht="15" customHeight="1" x14ac:dyDescent="0.25"/>
    <row r="28" spans="1:1" ht="15" customHeight="1" x14ac:dyDescent="0.25"/>
    <row r="29" spans="1:1" ht="15.75" customHeight="1" x14ac:dyDescent="0.25"/>
  </sheetData>
  <sheetProtection password="CDCC" sheet="1" objects="1" scenarios="1"/>
  <mergeCells count="4">
    <mergeCell ref="A12:B12"/>
    <mergeCell ref="A6:B6"/>
    <mergeCell ref="A7:B7"/>
    <mergeCell ref="C13:D15"/>
  </mergeCells>
  <conditionalFormatting sqref="A17">
    <cfRule type="cellIs" dxfId="1" priority="1" operator="equal">
      <formula>"ERROR!"</formula>
    </cfRule>
  </conditionalFormatting>
  <dataValidations xWindow="509" yWindow="502" count="1">
    <dataValidation type="list" allowBlank="1" showInputMessage="1" showErrorMessage="1" prompt="Select the Student Growth Performance Category based on the teacher's SLO attainment." sqref="B13">
      <formula1>$C$8:$C$10</formula1>
    </dataValidation>
  </dataValidations>
  <pageMargins left="0.2" right="0.2"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6"/>
  <sheetViews>
    <sheetView workbookViewId="0">
      <selection activeCell="H11" sqref="H11"/>
    </sheetView>
  </sheetViews>
  <sheetFormatPr defaultRowHeight="15" x14ac:dyDescent="0.25"/>
  <cols>
    <col min="1" max="1" width="31" style="18" bestFit="1" customWidth="1"/>
    <col min="2" max="2" width="18.42578125" style="18" customWidth="1"/>
    <col min="3" max="6" width="16.7109375" style="18" customWidth="1"/>
    <col min="7" max="7" width="9.140625" style="18"/>
    <col min="8" max="8" width="22" style="18" bestFit="1" customWidth="1"/>
    <col min="9" max="9" width="16.42578125" style="18" customWidth="1"/>
    <col min="10" max="16384" width="9.140625" style="18"/>
  </cols>
  <sheetData>
    <row r="1" spans="1:8" x14ac:dyDescent="0.25">
      <c r="A1" s="43" t="s">
        <v>72</v>
      </c>
      <c r="B1" s="46" t="str">
        <f>IF(INSTRUCTIONS!B1="", "", VLOOKUP('Plan Prep'!A1, INSTRUCTIONS!A1:B4, 2, FALSE))</f>
        <v/>
      </c>
    </row>
    <row r="2" spans="1:8" x14ac:dyDescent="0.25">
      <c r="A2" s="43" t="s">
        <v>99</v>
      </c>
      <c r="B2" s="46" t="str">
        <f>IF(INSTRUCTIONS!B2="", "", VLOOKUP('Plan Prep'!A2, INSTRUCTIONS!A2:B5, 2, FALSE))</f>
        <v/>
      </c>
    </row>
    <row r="3" spans="1:8" x14ac:dyDescent="0.25">
      <c r="A3" s="43" t="s">
        <v>64</v>
      </c>
      <c r="B3" s="47" t="str">
        <f>IF(INSTRUCTIONS!B3="", "", VLOOKUP('Plan Prep'!A3, INSTRUCTIONS!A3:B6, 2, FALSE))</f>
        <v/>
      </c>
    </row>
    <row r="4" spans="1:8" x14ac:dyDescent="0.25">
      <c r="A4" s="43" t="s">
        <v>65</v>
      </c>
      <c r="B4" s="46" t="str">
        <f>IF(INSTRUCTIONS!B4="", "", VLOOKUP('Plan Prep'!A4, INSTRUCTIONS!A4:B7, 2, FALSE))</f>
        <v/>
      </c>
    </row>
    <row r="5" spans="1:8" ht="15.75" thickBot="1" x14ac:dyDescent="0.3"/>
    <row r="6" spans="1:8" ht="21.75" thickBot="1" x14ac:dyDescent="0.4">
      <c r="B6" s="150" t="s">
        <v>25</v>
      </c>
      <c r="C6" s="150"/>
      <c r="D6" s="154" t="str">
        <f>IF('Professional Practice Rating'!D15&gt;3.49,"DISTINGUISHED",IF('Professional Practice Rating'!D15&gt;2.49,"PROFICIENT",IF('Professional Practice Rating'!D15&gt;1.49,"BASIC","UNSATISFACTORY")))</f>
        <v>PROFICIENT</v>
      </c>
      <c r="E6" s="154"/>
      <c r="H6" s="48"/>
    </row>
    <row r="7" spans="1:8" ht="21.75" thickBot="1" x14ac:dyDescent="0.4">
      <c r="B7" s="149" t="s">
        <v>26</v>
      </c>
      <c r="C7" s="149"/>
      <c r="D7" s="155" t="str">
        <f>VLOOKUP('Student Growth Rating'!A13,'Student Growth Rating'!A:B,2,FALSE)</f>
        <v>HIGH</v>
      </c>
      <c r="E7" s="155"/>
      <c r="H7" s="48"/>
    </row>
    <row r="8" spans="1:8" ht="15.75" customHeight="1" x14ac:dyDescent="0.25">
      <c r="H8" s="48"/>
    </row>
    <row r="9" spans="1:8" ht="18" customHeight="1" x14ac:dyDescent="0.25">
      <c r="C9" s="153" t="s">
        <v>35</v>
      </c>
      <c r="D9" s="153"/>
      <c r="E9" s="153"/>
      <c r="F9" s="153"/>
      <c r="H9" s="48"/>
    </row>
    <row r="10" spans="1:8" ht="24" customHeight="1" x14ac:dyDescent="0.25">
      <c r="C10" s="49" t="s">
        <v>27</v>
      </c>
      <c r="D10" s="49" t="s">
        <v>28</v>
      </c>
      <c r="E10" s="49" t="s">
        <v>29</v>
      </c>
      <c r="F10" s="50" t="s">
        <v>30</v>
      </c>
    </row>
    <row r="11" spans="1:8" ht="33" customHeight="1" x14ac:dyDescent="0.25">
      <c r="A11" s="148" t="s">
        <v>36</v>
      </c>
      <c r="B11" s="51" t="s">
        <v>24</v>
      </c>
      <c r="C11" s="52" t="str">
        <f>IF(AND(D6="UNSATISFACTORY", D7="HIGH"), "x", " ")</f>
        <v xml:space="preserve"> </v>
      </c>
      <c r="D11" s="52" t="str">
        <f>IF(AND(D6="BASIC", D7="HIGH"), "x", " ")</f>
        <v xml:space="preserve"> </v>
      </c>
      <c r="E11" s="53" t="str">
        <f>IF(AND(D6="PROFICIENT", D7="HIGH"), "x", " ")</f>
        <v>x</v>
      </c>
      <c r="F11" s="53" t="str">
        <f>IF(AND(D6="DISTINGUISHED", D7="HIGH"), "x", " ")</f>
        <v xml:space="preserve"> </v>
      </c>
    </row>
    <row r="12" spans="1:8" ht="33" customHeight="1" x14ac:dyDescent="0.25">
      <c r="A12" s="148"/>
      <c r="B12" s="51" t="s">
        <v>23</v>
      </c>
      <c r="C12" s="54" t="str">
        <f>IF(AND(D6="UNSATISFACTORY", D7="EXPECTED"), "x", " ")</f>
        <v xml:space="preserve"> </v>
      </c>
      <c r="D12" s="52" t="str">
        <f>IF(AND(D6="BASIC", D7="EXPECTED"), "x", " ")</f>
        <v xml:space="preserve"> </v>
      </c>
      <c r="E12" s="52" t="str">
        <f>IF(AND(D6="PROFICIENT", D7="EXPECTED"), "x", " ")</f>
        <v xml:space="preserve"> </v>
      </c>
      <c r="F12" s="53" t="str">
        <f>IF(AND(D6="DISTINGUISHED", D7="EXPECTED"), "x", " ")</f>
        <v xml:space="preserve"> </v>
      </c>
    </row>
    <row r="13" spans="1:8" ht="33" customHeight="1" x14ac:dyDescent="0.25">
      <c r="A13" s="148"/>
      <c r="B13" s="51" t="s">
        <v>22</v>
      </c>
      <c r="C13" s="54" t="str">
        <f>IF(AND(D6="UNSATISFACTORY", D7="LOW"), "x", " ")</f>
        <v xml:space="preserve"> </v>
      </c>
      <c r="D13" s="54" t="str">
        <f>IF(AND(D6="BASIC", D7="LOW"), "x", " ")</f>
        <v xml:space="preserve"> </v>
      </c>
      <c r="E13" s="52" t="str">
        <f>IF(AND(D6="PROFICIENT", D7="LOW"), "x", " ")</f>
        <v xml:space="preserve"> </v>
      </c>
      <c r="F13" s="52" t="str">
        <f>IF(AND(D6="DISTINGUISHED", D7="LOW"), "x", " ")</f>
        <v xml:space="preserve"> </v>
      </c>
    </row>
    <row r="15" spans="1:8" ht="18.75" x14ac:dyDescent="0.3">
      <c r="C15" s="55" t="s">
        <v>31</v>
      </c>
      <c r="D15" s="55"/>
    </row>
    <row r="16" spans="1:8" ht="20.25" customHeight="1" x14ac:dyDescent="0.25">
      <c r="C16" s="53"/>
      <c r="D16" s="151" t="s">
        <v>32</v>
      </c>
      <c r="E16" s="151"/>
    </row>
    <row r="17" spans="1:6" ht="20.25" customHeight="1" x14ac:dyDescent="0.25">
      <c r="C17" s="52"/>
      <c r="D17" s="151" t="s">
        <v>33</v>
      </c>
      <c r="E17" s="151"/>
    </row>
    <row r="18" spans="1:6" ht="20.25" customHeight="1" x14ac:dyDescent="0.25">
      <c r="C18" s="54"/>
      <c r="D18" s="151" t="s">
        <v>34</v>
      </c>
      <c r="E18" s="151"/>
    </row>
    <row r="19" spans="1:6" ht="20.25" customHeight="1" x14ac:dyDescent="0.25">
      <c r="C19" s="52"/>
      <c r="D19" s="77" t="s">
        <v>70</v>
      </c>
      <c r="E19" s="77"/>
    </row>
    <row r="21" spans="1:6" ht="15.75" thickBot="1" x14ac:dyDescent="0.3">
      <c r="A21" s="56"/>
      <c r="B21" s="56"/>
      <c r="C21" s="56"/>
      <c r="D21" s="56"/>
      <c r="E21" s="56"/>
      <c r="F21" s="56"/>
    </row>
    <row r="22" spans="1:6" ht="21.75" customHeight="1" thickTop="1" thickBot="1" x14ac:dyDescent="0.3">
      <c r="A22" s="56"/>
      <c r="B22" s="152" t="s">
        <v>21</v>
      </c>
      <c r="C22" s="152"/>
      <c r="D22" s="152" t="str">
        <f>IF(C11="x","MEETS EXPECTATIONS",IF(D11="x","MEETS EXPECTATIONS",IF(D12="x","MEETS EXPECTATIONS",IF(E12="x","MEETS EXPECTATIONS",IF(E13="x","MEETS EXPECTATIONS",IF(F13="x","MEETS EXPECTATIONS",IF(C12="x","BELOW EXPECTATIONS",IF(C13="x","BELOW EXPECTATIONS",IF(D13="x","BELOW EXPECTATIONS",IF(E11="x","EXCEEDS EXPECTATIONS",IF(F11="x","EXCEEDS EXPECTATIONS",IF(F12="x","EXCEEDS EXPECTATIONS", " "))))))))))))</f>
        <v>EXCEEDS EXPECTATIONS</v>
      </c>
      <c r="E22" s="152"/>
      <c r="F22" s="56"/>
    </row>
    <row r="23" spans="1:6" ht="16.5" thickTop="1" thickBot="1" x14ac:dyDescent="0.3">
      <c r="A23" s="56"/>
      <c r="B23" s="152"/>
      <c r="C23" s="152"/>
      <c r="D23" s="152"/>
      <c r="E23" s="152"/>
      <c r="F23" s="56"/>
    </row>
    <row r="24" spans="1:6" ht="16.5" thickTop="1" thickBot="1" x14ac:dyDescent="0.3">
      <c r="A24" s="56"/>
      <c r="B24" s="152"/>
      <c r="C24" s="152"/>
      <c r="D24" s="152"/>
      <c r="E24" s="152"/>
      <c r="F24" s="56"/>
    </row>
    <row r="25" spans="1:6" ht="16.5" thickTop="1" thickBot="1" x14ac:dyDescent="0.3">
      <c r="A25" s="56"/>
      <c r="B25" s="152"/>
      <c r="C25" s="152"/>
      <c r="D25" s="152"/>
      <c r="E25" s="152"/>
      <c r="F25" s="56"/>
    </row>
    <row r="26" spans="1:6" ht="15.75" thickTop="1" x14ac:dyDescent="0.25">
      <c r="A26" s="56"/>
      <c r="B26" s="56"/>
      <c r="C26" s="57"/>
      <c r="D26" s="56"/>
      <c r="E26" s="56"/>
      <c r="F26" s="56"/>
    </row>
  </sheetData>
  <sheetProtection password="CDCC" sheet="1" objects="1" scenarios="1"/>
  <mergeCells count="11">
    <mergeCell ref="A11:A13"/>
    <mergeCell ref="B7:C7"/>
    <mergeCell ref="B6:C6"/>
    <mergeCell ref="D16:E16"/>
    <mergeCell ref="B22:C25"/>
    <mergeCell ref="D22:E25"/>
    <mergeCell ref="D17:E17"/>
    <mergeCell ref="D18:E18"/>
    <mergeCell ref="C9:F9"/>
    <mergeCell ref="D6:E6"/>
    <mergeCell ref="D7:E7"/>
  </mergeCells>
  <conditionalFormatting sqref="D6">
    <cfRule type="cellIs" dxfId="0" priority="1" operator="equal">
      <formula>"ERROR!"</formula>
    </cfRule>
  </conditionalFormatting>
  <pageMargins left="0.7" right="0.7" top="0.25" bottom="0.25" header="0.3" footer="0.3"/>
  <pageSetup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A4" workbookViewId="0">
      <selection activeCell="B8" sqref="B8:I10"/>
    </sheetView>
  </sheetViews>
  <sheetFormatPr defaultRowHeight="15" x14ac:dyDescent="0.25"/>
  <cols>
    <col min="1" max="1" width="27.5703125" style="15" bestFit="1" customWidth="1"/>
    <col min="2" max="2" width="29.5703125" style="15" customWidth="1"/>
    <col min="3" max="16384" width="9.140625" style="15"/>
  </cols>
  <sheetData>
    <row r="1" spans="1:9" ht="18.75" x14ac:dyDescent="0.3">
      <c r="A1" s="156" t="s">
        <v>66</v>
      </c>
      <c r="B1" s="156"/>
    </row>
    <row r="2" spans="1:9" x14ac:dyDescent="0.25">
      <c r="A2" s="84" t="s">
        <v>150</v>
      </c>
      <c r="B2" s="85"/>
    </row>
    <row r="3" spans="1:9" x14ac:dyDescent="0.25">
      <c r="A3" s="84" t="s">
        <v>68</v>
      </c>
      <c r="B3" s="85"/>
    </row>
    <row r="4" spans="1:9" x14ac:dyDescent="0.25">
      <c r="A4" s="84" t="s">
        <v>69</v>
      </c>
      <c r="B4" s="86"/>
    </row>
    <row r="5" spans="1:9" ht="9.75" customHeight="1" x14ac:dyDescent="0.25">
      <c r="A5" s="87"/>
      <c r="B5" s="88"/>
    </row>
    <row r="6" spans="1:9" x14ac:dyDescent="0.25">
      <c r="A6" s="84" t="s">
        <v>151</v>
      </c>
      <c r="B6" s="85"/>
    </row>
    <row r="7" spans="1:9" x14ac:dyDescent="0.25">
      <c r="A7" s="84" t="s">
        <v>68</v>
      </c>
      <c r="B7" s="90"/>
    </row>
    <row r="8" spans="1:9" x14ac:dyDescent="0.25">
      <c r="A8" s="84" t="s">
        <v>69</v>
      </c>
      <c r="B8" s="158"/>
      <c r="C8" s="159"/>
      <c r="D8" s="159"/>
      <c r="E8" s="159"/>
      <c r="F8" s="159"/>
      <c r="G8" s="159"/>
      <c r="H8" s="159"/>
      <c r="I8" s="160"/>
    </row>
    <row r="9" spans="1:9" ht="63.75" customHeight="1" x14ac:dyDescent="0.25">
      <c r="B9" s="161"/>
      <c r="C9" s="162"/>
      <c r="D9" s="162"/>
      <c r="E9" s="162"/>
      <c r="F9" s="162"/>
      <c r="G9" s="162"/>
      <c r="H9" s="162"/>
      <c r="I9" s="163"/>
    </row>
    <row r="10" spans="1:9" ht="63.75" customHeight="1" x14ac:dyDescent="0.25">
      <c r="B10" s="164"/>
      <c r="C10" s="165"/>
      <c r="D10" s="165"/>
      <c r="E10" s="165"/>
      <c r="F10" s="165"/>
      <c r="G10" s="165"/>
      <c r="H10" s="165"/>
      <c r="I10" s="166"/>
    </row>
    <row r="11" spans="1:9" ht="18.75" x14ac:dyDescent="0.3">
      <c r="A11" s="156" t="s">
        <v>67</v>
      </c>
      <c r="B11" s="157"/>
    </row>
    <row r="12" spans="1:9" x14ac:dyDescent="0.25">
      <c r="A12" s="84" t="s">
        <v>150</v>
      </c>
      <c r="B12" s="85"/>
    </row>
    <row r="13" spans="1:9" x14ac:dyDescent="0.25">
      <c r="A13" s="84" t="s">
        <v>68</v>
      </c>
      <c r="B13" s="85"/>
    </row>
    <row r="14" spans="1:9" x14ac:dyDescent="0.25">
      <c r="A14" s="84" t="s">
        <v>69</v>
      </c>
      <c r="B14" s="86"/>
    </row>
    <row r="15" spans="1:9" ht="9.75" customHeight="1" x14ac:dyDescent="0.25">
      <c r="A15" s="87"/>
      <c r="B15" s="88"/>
    </row>
    <row r="16" spans="1:9" x14ac:dyDescent="0.25">
      <c r="A16" s="84" t="s">
        <v>151</v>
      </c>
      <c r="B16" s="85"/>
    </row>
    <row r="17" spans="1:9" x14ac:dyDescent="0.25">
      <c r="A17" s="84" t="s">
        <v>68</v>
      </c>
      <c r="B17" s="90"/>
    </row>
    <row r="18" spans="1:9" x14ac:dyDescent="0.25">
      <c r="A18" s="91" t="s">
        <v>69</v>
      </c>
      <c r="B18" s="158"/>
      <c r="C18" s="159"/>
      <c r="D18" s="159"/>
      <c r="E18" s="159"/>
      <c r="F18" s="159"/>
      <c r="G18" s="159"/>
      <c r="H18" s="159"/>
      <c r="I18" s="160"/>
    </row>
    <row r="19" spans="1:9" ht="63.75" customHeight="1" x14ac:dyDescent="0.25">
      <c r="B19" s="161"/>
      <c r="C19" s="162"/>
      <c r="D19" s="162"/>
      <c r="E19" s="162"/>
      <c r="F19" s="162"/>
      <c r="G19" s="162"/>
      <c r="H19" s="162"/>
      <c r="I19" s="163"/>
    </row>
    <row r="20" spans="1:9" ht="63.75" customHeight="1" x14ac:dyDescent="0.25">
      <c r="B20" s="164"/>
      <c r="C20" s="165"/>
      <c r="D20" s="165"/>
      <c r="E20" s="165"/>
      <c r="F20" s="165"/>
      <c r="G20" s="165"/>
      <c r="H20" s="165"/>
      <c r="I20" s="166"/>
    </row>
  </sheetData>
  <mergeCells count="4">
    <mergeCell ref="A1:B1"/>
    <mergeCell ref="A11:B11"/>
    <mergeCell ref="B8:I10"/>
    <mergeCell ref="B18:I2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Plan Prep</vt:lpstr>
      <vt:lpstr>Clssrm Envrnmnt</vt:lpstr>
      <vt:lpstr>Instr</vt:lpstr>
      <vt:lpstr>Prof Responsibilities</vt:lpstr>
      <vt:lpstr>Professional Practice Rating</vt:lpstr>
      <vt:lpstr>Student Growth Rating</vt:lpstr>
      <vt:lpstr>Summative Rating</vt:lpstr>
      <vt:lpstr>Signature</vt:lpstr>
    </vt:vector>
  </TitlesOfParts>
  <Company>RMC Research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Linick</dc:creator>
  <cp:lastModifiedBy>Gill, Matthew</cp:lastModifiedBy>
  <cp:lastPrinted>2015-04-15T19:24:34Z</cp:lastPrinted>
  <dcterms:created xsi:type="dcterms:W3CDTF">2013-10-30T18:24:59Z</dcterms:created>
  <dcterms:modified xsi:type="dcterms:W3CDTF">2015-06-17T19:24:26Z</dcterms:modified>
</cp:coreProperties>
</file>