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Y2017 GSA Need Calculation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'FY2017 GSA Need Calculation'!$A$2:$O$153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'FY2017 GSA Need Calculation'!$A$2:$O$155</definedName>
    <definedName name="_xlnm.Print_Titles" localSheetId="0">'FY2017 GSA Need Calculation'!$A:$B,'FY2017 GSA Need Calculation'!$2:$2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I155" i="1" l="1"/>
  <c r="E155" i="1"/>
  <c r="I131" i="1"/>
  <c r="I107" i="1"/>
  <c r="E107" i="1"/>
  <c r="F107" i="1" s="1"/>
  <c r="I41" i="1"/>
  <c r="E41" i="1"/>
  <c r="F41" i="1" s="1"/>
  <c r="I152" i="1"/>
  <c r="I58" i="1"/>
  <c r="E58" i="1"/>
  <c r="G58" i="1" s="1"/>
  <c r="I100" i="1"/>
  <c r="G100" i="1"/>
  <c r="E100" i="1"/>
  <c r="F100" i="1" s="1"/>
  <c r="I120" i="1"/>
  <c r="E120" i="1"/>
  <c r="F120" i="1"/>
  <c r="I34" i="1"/>
  <c r="E34" i="1"/>
  <c r="F34" i="1" s="1"/>
  <c r="I46" i="1"/>
  <c r="I13" i="1"/>
  <c r="G13" i="1"/>
  <c r="H13" i="1" s="1"/>
  <c r="J13" i="1" s="1"/>
  <c r="E13" i="1"/>
  <c r="F13" i="1" s="1"/>
  <c r="I5" i="1"/>
  <c r="E5" i="1"/>
  <c r="F5" i="1"/>
  <c r="I135" i="1"/>
  <c r="E135" i="1"/>
  <c r="F135" i="1" s="1"/>
  <c r="I109" i="1"/>
  <c r="I91" i="1"/>
  <c r="G91" i="1"/>
  <c r="E91" i="1"/>
  <c r="F91" i="1" s="1"/>
  <c r="I26" i="1"/>
  <c r="E26" i="1"/>
  <c r="F26" i="1"/>
  <c r="I31" i="1"/>
  <c r="E31" i="1"/>
  <c r="I149" i="1"/>
  <c r="E149" i="1"/>
  <c r="F149" i="1" s="1"/>
  <c r="I4" i="1"/>
  <c r="E4" i="1"/>
  <c r="F4" i="1" s="1"/>
  <c r="I127" i="1"/>
  <c r="G127" i="1"/>
  <c r="E127" i="1"/>
  <c r="I105" i="1"/>
  <c r="E105" i="1"/>
  <c r="I72" i="1"/>
  <c r="E72" i="1"/>
  <c r="F72" i="1" s="1"/>
  <c r="I115" i="1"/>
  <c r="E115" i="1"/>
  <c r="F115" i="1" s="1"/>
  <c r="I39" i="1"/>
  <c r="E39" i="1"/>
  <c r="G39" i="1" s="1"/>
  <c r="I118" i="1"/>
  <c r="E118" i="1"/>
  <c r="G118" i="1" s="1"/>
  <c r="I151" i="1"/>
  <c r="E151" i="1"/>
  <c r="F151" i="1" s="1"/>
  <c r="I148" i="1"/>
  <c r="E148" i="1"/>
  <c r="F148" i="1" s="1"/>
  <c r="I128" i="1"/>
  <c r="F128" i="1"/>
  <c r="E128" i="1"/>
  <c r="G128" i="1" s="1"/>
  <c r="I116" i="1"/>
  <c r="E116" i="1"/>
  <c r="F116" i="1"/>
  <c r="I123" i="1"/>
  <c r="E123" i="1"/>
  <c r="F123" i="1" s="1"/>
  <c r="O74" i="1"/>
  <c r="I59" i="1"/>
  <c r="E59" i="1"/>
  <c r="F59" i="1" s="1"/>
  <c r="I86" i="1"/>
  <c r="E86" i="1"/>
  <c r="F86" i="1" s="1"/>
  <c r="I15" i="1"/>
  <c r="E15" i="1"/>
  <c r="F15" i="1" s="1"/>
  <c r="I137" i="1"/>
  <c r="E137" i="1"/>
  <c r="G137" i="1" s="1"/>
  <c r="I114" i="1"/>
  <c r="E114" i="1"/>
  <c r="G114" i="1" s="1"/>
  <c r="I103" i="1"/>
  <c r="E103" i="1"/>
  <c r="F103" i="1" s="1"/>
  <c r="I71" i="1"/>
  <c r="E71" i="1"/>
  <c r="F71" i="1" s="1"/>
  <c r="G71" i="1"/>
  <c r="H71" i="1" s="1"/>
  <c r="J71" i="1" s="1"/>
  <c r="I40" i="1"/>
  <c r="I30" i="1"/>
  <c r="E30" i="1"/>
  <c r="G30" i="1" s="1"/>
  <c r="I53" i="1"/>
  <c r="E53" i="1"/>
  <c r="F53" i="1" s="1"/>
  <c r="I144" i="1"/>
  <c r="E144" i="1"/>
  <c r="I133" i="1"/>
  <c r="E133" i="1"/>
  <c r="F133" i="1" s="1"/>
  <c r="I121" i="1"/>
  <c r="F121" i="1"/>
  <c r="E121" i="1"/>
  <c r="G121" i="1" s="1"/>
  <c r="H121" i="1" s="1"/>
  <c r="J121" i="1" s="1"/>
  <c r="I57" i="1"/>
  <c r="E57" i="1"/>
  <c r="I36" i="1"/>
  <c r="E36" i="1"/>
  <c r="I18" i="1"/>
  <c r="E18" i="1"/>
  <c r="F18" i="1" s="1"/>
  <c r="I10" i="1"/>
  <c r="E10" i="1"/>
  <c r="G10" i="1" s="1"/>
  <c r="I75" i="1"/>
  <c r="E75" i="1"/>
  <c r="G75" i="1" s="1"/>
  <c r="I146" i="1"/>
  <c r="E146" i="1"/>
  <c r="I51" i="1"/>
  <c r="E51" i="1"/>
  <c r="F51" i="1" s="1"/>
  <c r="I95" i="1"/>
  <c r="I84" i="1"/>
  <c r="I20" i="1"/>
  <c r="E20" i="1"/>
  <c r="F20" i="1"/>
  <c r="G20" i="1"/>
  <c r="I88" i="1"/>
  <c r="I50" i="1"/>
  <c r="I92" i="1"/>
  <c r="I101" i="1"/>
  <c r="E101" i="1"/>
  <c r="F101" i="1" s="1"/>
  <c r="I23" i="1"/>
  <c r="E23" i="1"/>
  <c r="F23" i="1" s="1"/>
  <c r="I89" i="1"/>
  <c r="I129" i="1"/>
  <c r="I87" i="1"/>
  <c r="F87" i="1"/>
  <c r="E87" i="1"/>
  <c r="I67" i="1"/>
  <c r="E67" i="1"/>
  <c r="F67" i="1" s="1"/>
  <c r="I24" i="1"/>
  <c r="I126" i="1"/>
  <c r="I85" i="1"/>
  <c r="E85" i="1"/>
  <c r="F85" i="1" s="1"/>
  <c r="I108" i="1"/>
  <c r="E108" i="1"/>
  <c r="F108" i="1" s="1"/>
  <c r="I117" i="1"/>
  <c r="I90" i="1"/>
  <c r="I28" i="1"/>
  <c r="F28" i="1"/>
  <c r="E28" i="1"/>
  <c r="I83" i="1"/>
  <c r="E83" i="1"/>
  <c r="F83" i="1" s="1"/>
  <c r="I35" i="1"/>
  <c r="I7" i="1"/>
  <c r="I80" i="1"/>
  <c r="E80" i="1"/>
  <c r="F80" i="1" s="1"/>
  <c r="I143" i="1"/>
  <c r="E143" i="1"/>
  <c r="F143" i="1" s="1"/>
  <c r="I81" i="1"/>
  <c r="I70" i="1"/>
  <c r="I132" i="1"/>
  <c r="E132" i="1"/>
  <c r="F132" i="1" s="1"/>
  <c r="I110" i="1"/>
  <c r="I96" i="1"/>
  <c r="E96" i="1"/>
  <c r="F96" i="1" s="1"/>
  <c r="I56" i="1"/>
  <c r="E56" i="1"/>
  <c r="F56" i="1" s="1"/>
  <c r="I111" i="1"/>
  <c r="E111" i="1"/>
  <c r="F111" i="1" s="1"/>
  <c r="O66" i="1"/>
  <c r="I19" i="1"/>
  <c r="E19" i="1"/>
  <c r="F19" i="1" s="1"/>
  <c r="I65" i="1"/>
  <c r="E65" i="1"/>
  <c r="G65" i="1" s="1"/>
  <c r="I98" i="1"/>
  <c r="G98" i="1"/>
  <c r="E98" i="1"/>
  <c r="I64" i="1"/>
  <c r="E64" i="1"/>
  <c r="F64" i="1"/>
  <c r="I48" i="1"/>
  <c r="E48" i="1"/>
  <c r="F48" i="1" s="1"/>
  <c r="I25" i="1"/>
  <c r="I63" i="1"/>
  <c r="E63" i="1"/>
  <c r="I125" i="1"/>
  <c r="E125" i="1"/>
  <c r="I61" i="1"/>
  <c r="E61" i="1"/>
  <c r="F61" i="1" s="1"/>
  <c r="I22" i="1"/>
  <c r="I97" i="1"/>
  <c r="E97" i="1"/>
  <c r="I60" i="1"/>
  <c r="E60" i="1"/>
  <c r="I14" i="1"/>
  <c r="E14" i="1"/>
  <c r="F14" i="1" s="1"/>
  <c r="I52" i="1"/>
  <c r="I106" i="1"/>
  <c r="E106" i="1"/>
  <c r="G106" i="1" s="1"/>
  <c r="I73" i="1"/>
  <c r="E73" i="1"/>
  <c r="F73" i="1" s="1"/>
  <c r="I43" i="1"/>
  <c r="I77" i="1"/>
  <c r="E77" i="1"/>
  <c r="I44" i="1"/>
  <c r="E44" i="1"/>
  <c r="G44" i="1" s="1"/>
  <c r="I17" i="1"/>
  <c r="E17" i="1"/>
  <c r="F17" i="1" s="1"/>
  <c r="I32" i="1"/>
  <c r="E32" i="1"/>
  <c r="F32" i="1" s="1"/>
  <c r="I8" i="1"/>
  <c r="E8" i="1"/>
  <c r="F8" i="1" s="1"/>
  <c r="I130" i="1"/>
  <c r="I42" i="1"/>
  <c r="E42" i="1"/>
  <c r="F42" i="1"/>
  <c r="I38" i="1"/>
  <c r="E38" i="1"/>
  <c r="F38" i="1" s="1"/>
  <c r="I142" i="1"/>
  <c r="E142" i="1"/>
  <c r="G142" i="1" s="1"/>
  <c r="I140" i="1"/>
  <c r="E140" i="1"/>
  <c r="G140" i="1" s="1"/>
  <c r="I102" i="1"/>
  <c r="E102" i="1"/>
  <c r="I99" i="1"/>
  <c r="E99" i="1"/>
  <c r="I49" i="1"/>
  <c r="E49" i="1"/>
  <c r="I45" i="1"/>
  <c r="E45" i="1"/>
  <c r="G45" i="1" s="1"/>
  <c r="I33" i="1"/>
  <c r="E33" i="1"/>
  <c r="G33" i="1" s="1"/>
  <c r="I124" i="1"/>
  <c r="I94" i="1"/>
  <c r="E94" i="1"/>
  <c r="I93" i="1"/>
  <c r="E93" i="1"/>
  <c r="G93" i="1" s="1"/>
  <c r="I141" i="1"/>
  <c r="E141" i="1"/>
  <c r="F141" i="1" s="1"/>
  <c r="I139" i="1"/>
  <c r="E139" i="1"/>
  <c r="F139" i="1" s="1"/>
  <c r="I68" i="1"/>
  <c r="E68" i="1"/>
  <c r="F68" i="1" s="1"/>
  <c r="I54" i="1"/>
  <c r="I78" i="1"/>
  <c r="E78" i="1"/>
  <c r="F78" i="1" s="1"/>
  <c r="I134" i="1"/>
  <c r="E134" i="1"/>
  <c r="F134" i="1" s="1"/>
  <c r="G134" i="1"/>
  <c r="H134" i="1" s="1"/>
  <c r="J134" i="1" s="1"/>
  <c r="I147" i="1"/>
  <c r="E147" i="1"/>
  <c r="F147" i="1" s="1"/>
  <c r="I29" i="1"/>
  <c r="I113" i="1"/>
  <c r="E113" i="1"/>
  <c r="F113" i="1" s="1"/>
  <c r="I136" i="1"/>
  <c r="E136" i="1"/>
  <c r="F136" i="1" s="1"/>
  <c r="G136" i="1"/>
  <c r="I6" i="1"/>
  <c r="E6" i="1"/>
  <c r="F6" i="1" s="1"/>
  <c r="I69" i="1"/>
  <c r="I104" i="1"/>
  <c r="E104" i="1"/>
  <c r="F104" i="1" s="1"/>
  <c r="I11" i="1"/>
  <c r="E11" i="1"/>
  <c r="F11" i="1" s="1"/>
  <c r="G11" i="1"/>
  <c r="H11" i="1" s="1"/>
  <c r="J11" i="1" s="1"/>
  <c r="I82" i="1"/>
  <c r="F82" i="1"/>
  <c r="E82" i="1"/>
  <c r="I27" i="1"/>
  <c r="I62" i="1"/>
  <c r="E62" i="1"/>
  <c r="F62" i="1" s="1"/>
  <c r="I138" i="1"/>
  <c r="E138" i="1"/>
  <c r="F138" i="1" s="1"/>
  <c r="I55" i="1"/>
  <c r="E55" i="1"/>
  <c r="F55" i="1" s="1"/>
  <c r="I3" i="1"/>
  <c r="I37" i="1"/>
  <c r="E37" i="1"/>
  <c r="F37" i="1" s="1"/>
  <c r="I122" i="1"/>
  <c r="E122" i="1"/>
  <c r="F122" i="1" s="1"/>
  <c r="G122" i="1"/>
  <c r="H122" i="1" s="1"/>
  <c r="J122" i="1" s="1"/>
  <c r="I47" i="1"/>
  <c r="E47" i="1"/>
  <c r="F47" i="1" s="1"/>
  <c r="I21" i="1"/>
  <c r="I119" i="1"/>
  <c r="E119" i="1"/>
  <c r="F119" i="1" s="1"/>
  <c r="I16" i="1"/>
  <c r="E16" i="1"/>
  <c r="F16" i="1" s="1"/>
  <c r="G16" i="1"/>
  <c r="I9" i="1"/>
  <c r="E9" i="1"/>
  <c r="F9" i="1" s="1"/>
  <c r="I12" i="1"/>
  <c r="I150" i="1"/>
  <c r="E150" i="1"/>
  <c r="F150" i="1" s="1"/>
  <c r="I79" i="1"/>
  <c r="E79" i="1"/>
  <c r="F79" i="1" s="1"/>
  <c r="G79" i="1"/>
  <c r="H79" i="1" s="1"/>
  <c r="J79" i="1" s="1"/>
  <c r="I76" i="1"/>
  <c r="F76" i="1"/>
  <c r="E76" i="1"/>
  <c r="O145" i="1"/>
  <c r="I112" i="1"/>
  <c r="G68" i="1" l="1"/>
  <c r="H68" i="1" s="1"/>
  <c r="J68" i="1" s="1"/>
  <c r="K68" i="1" s="1"/>
  <c r="M68" i="1" s="1"/>
  <c r="O68" i="1" s="1"/>
  <c r="G8" i="1"/>
  <c r="G56" i="1"/>
  <c r="H20" i="1"/>
  <c r="J20" i="1" s="1"/>
  <c r="G15" i="1"/>
  <c r="H15" i="1" s="1"/>
  <c r="J15" i="1" s="1"/>
  <c r="K15" i="1" s="1"/>
  <c r="M15" i="1" s="1"/>
  <c r="O15" i="1" s="1"/>
  <c r="G34" i="1"/>
  <c r="H34" i="1" s="1"/>
  <c r="G141" i="1"/>
  <c r="H141" i="1" s="1"/>
  <c r="J141" i="1" s="1"/>
  <c r="M141" i="1" s="1"/>
  <c r="O141" i="1" s="1"/>
  <c r="G17" i="1"/>
  <c r="H17" i="1" s="1"/>
  <c r="J17" i="1" s="1"/>
  <c r="G139" i="1"/>
  <c r="H139" i="1" s="1"/>
  <c r="J139" i="1" s="1"/>
  <c r="K139" i="1" s="1"/>
  <c r="M139" i="1" s="1"/>
  <c r="O139" i="1" s="1"/>
  <c r="G32" i="1"/>
  <c r="H32" i="1" s="1"/>
  <c r="J32" i="1" s="1"/>
  <c r="F114" i="1"/>
  <c r="H114" i="1" s="1"/>
  <c r="J114" i="1" s="1"/>
  <c r="G135" i="1"/>
  <c r="H135" i="1" s="1"/>
  <c r="J135" i="1" s="1"/>
  <c r="H91" i="1"/>
  <c r="J91" i="1" s="1"/>
  <c r="H100" i="1"/>
  <c r="J100" i="1" s="1"/>
  <c r="H8" i="1"/>
  <c r="J8" i="1" s="1"/>
  <c r="K8" i="1" s="1"/>
  <c r="M8" i="1" s="1"/>
  <c r="O8" i="1" s="1"/>
  <c r="F142" i="1"/>
  <c r="H142" i="1" s="1"/>
  <c r="J142" i="1" s="1"/>
  <c r="G19" i="1"/>
  <c r="H19" i="1" s="1"/>
  <c r="J19" i="1" s="1"/>
  <c r="K19" i="1" s="1"/>
  <c r="M19" i="1" s="1"/>
  <c r="O19" i="1" s="1"/>
  <c r="G51" i="1"/>
  <c r="H51" i="1" s="1"/>
  <c r="J51" i="1" s="1"/>
  <c r="F30" i="1"/>
  <c r="H30" i="1" s="1"/>
  <c r="J30" i="1" s="1"/>
  <c r="H128" i="1"/>
  <c r="J128" i="1" s="1"/>
  <c r="G4" i="1"/>
  <c r="H4" i="1" s="1"/>
  <c r="J4" i="1" s="1"/>
  <c r="F58" i="1"/>
  <c r="H58" i="1" s="1"/>
  <c r="J58" i="1" s="1"/>
  <c r="K58" i="1" s="1"/>
  <c r="M58" i="1" s="1"/>
  <c r="O58" i="1" s="1"/>
  <c r="F137" i="1"/>
  <c r="H137" i="1" s="1"/>
  <c r="J137" i="1" s="1"/>
  <c r="G148" i="1"/>
  <c r="H148" i="1" s="1"/>
  <c r="J148" i="1" s="1"/>
  <c r="G115" i="1"/>
  <c r="H115" i="1" s="1"/>
  <c r="J115" i="1" s="1"/>
  <c r="K115" i="1" s="1"/>
  <c r="M115" i="1" s="1"/>
  <c r="O115" i="1" s="1"/>
  <c r="G138" i="1"/>
  <c r="H138" i="1" s="1"/>
  <c r="J138" i="1" s="1"/>
  <c r="G14" i="1"/>
  <c r="H14" i="1" s="1"/>
  <c r="J14" i="1" s="1"/>
  <c r="K14" i="1" s="1"/>
  <c r="G18" i="1"/>
  <c r="H18" i="1" s="1"/>
  <c r="J18" i="1" s="1"/>
  <c r="K18" i="1" s="1"/>
  <c r="G133" i="1"/>
  <c r="H133" i="1" s="1"/>
  <c r="J133" i="1" s="1"/>
  <c r="K79" i="1"/>
  <c r="M79" i="1" s="1"/>
  <c r="O79" i="1" s="1"/>
  <c r="K122" i="1"/>
  <c r="M122" i="1" s="1"/>
  <c r="O122" i="1" s="1"/>
  <c r="K11" i="1"/>
  <c r="M11" i="1" s="1"/>
  <c r="O11" i="1" s="1"/>
  <c r="K134" i="1"/>
  <c r="M134" i="1" s="1"/>
  <c r="O134" i="1" s="1"/>
  <c r="K20" i="1"/>
  <c r="M20" i="1" s="1"/>
  <c r="O20" i="1" s="1"/>
  <c r="K141" i="1"/>
  <c r="K32" i="1"/>
  <c r="M32" i="1"/>
  <c r="O32" i="1" s="1"/>
  <c r="H16" i="1"/>
  <c r="J16" i="1" s="1"/>
  <c r="H136" i="1"/>
  <c r="J136" i="1" s="1"/>
  <c r="F99" i="1"/>
  <c r="G99" i="1"/>
  <c r="K17" i="1"/>
  <c r="M17" i="1" s="1"/>
  <c r="O17" i="1" s="1"/>
  <c r="E22" i="1"/>
  <c r="G22" i="1" s="1"/>
  <c r="E126" i="1"/>
  <c r="F126" i="1" s="1"/>
  <c r="K71" i="1"/>
  <c r="M71" i="1" s="1"/>
  <c r="O71" i="1" s="1"/>
  <c r="C153" i="1"/>
  <c r="E112" i="1"/>
  <c r="F94" i="1"/>
  <c r="G38" i="1"/>
  <c r="H38" i="1" s="1"/>
  <c r="J38" i="1" s="1"/>
  <c r="F77" i="1"/>
  <c r="F22" i="1"/>
  <c r="E25" i="1"/>
  <c r="G25" i="1" s="1"/>
  <c r="H56" i="1"/>
  <c r="J56" i="1" s="1"/>
  <c r="E70" i="1"/>
  <c r="G70" i="1" s="1"/>
  <c r="E117" i="1"/>
  <c r="F117" i="1" s="1"/>
  <c r="E129" i="1"/>
  <c r="G129" i="1" s="1"/>
  <c r="K128" i="1"/>
  <c r="M128" i="1" s="1"/>
  <c r="O128" i="1" s="1"/>
  <c r="H39" i="1"/>
  <c r="J39" i="1" s="1"/>
  <c r="D153" i="1"/>
  <c r="N153" i="1"/>
  <c r="G76" i="1"/>
  <c r="H76" i="1" s="1"/>
  <c r="J76" i="1" s="1"/>
  <c r="G150" i="1"/>
  <c r="H150" i="1" s="1"/>
  <c r="J150" i="1" s="1"/>
  <c r="E12" i="1"/>
  <c r="G12" i="1" s="1"/>
  <c r="G9" i="1"/>
  <c r="H9" i="1" s="1"/>
  <c r="J9" i="1" s="1"/>
  <c r="G119" i="1"/>
  <c r="H119" i="1" s="1"/>
  <c r="J119" i="1" s="1"/>
  <c r="E21" i="1"/>
  <c r="G21" i="1" s="1"/>
  <c r="G47" i="1"/>
  <c r="H47" i="1" s="1"/>
  <c r="J47" i="1" s="1"/>
  <c r="G37" i="1"/>
  <c r="H37" i="1" s="1"/>
  <c r="J37" i="1" s="1"/>
  <c r="E3" i="1"/>
  <c r="F3" i="1" s="1"/>
  <c r="G55" i="1"/>
  <c r="H55" i="1" s="1"/>
  <c r="J55" i="1" s="1"/>
  <c r="G62" i="1"/>
  <c r="H62" i="1" s="1"/>
  <c r="J62" i="1" s="1"/>
  <c r="E27" i="1"/>
  <c r="F27" i="1" s="1"/>
  <c r="G82" i="1"/>
  <c r="H82" i="1" s="1"/>
  <c r="J82" i="1" s="1"/>
  <c r="G104" i="1"/>
  <c r="H104" i="1" s="1"/>
  <c r="J104" i="1" s="1"/>
  <c r="E69" i="1"/>
  <c r="F69" i="1" s="1"/>
  <c r="G6" i="1"/>
  <c r="H6" i="1" s="1"/>
  <c r="J6" i="1" s="1"/>
  <c r="G113" i="1"/>
  <c r="H113" i="1" s="1"/>
  <c r="J113" i="1" s="1"/>
  <c r="E29" i="1"/>
  <c r="G29" i="1" s="1"/>
  <c r="G147" i="1"/>
  <c r="H147" i="1" s="1"/>
  <c r="J147" i="1" s="1"/>
  <c r="G78" i="1"/>
  <c r="H78" i="1" s="1"/>
  <c r="J78" i="1" s="1"/>
  <c r="E54" i="1"/>
  <c r="G54" i="1" s="1"/>
  <c r="G94" i="1"/>
  <c r="H94" i="1" s="1"/>
  <c r="J94" i="1" s="1"/>
  <c r="E124" i="1"/>
  <c r="F124" i="1" s="1"/>
  <c r="F33" i="1"/>
  <c r="H33" i="1" s="1"/>
  <c r="J33" i="1" s="1"/>
  <c r="F49" i="1"/>
  <c r="G102" i="1"/>
  <c r="H102" i="1" s="1"/>
  <c r="J102" i="1" s="1"/>
  <c r="E130" i="1"/>
  <c r="G130" i="1" s="1"/>
  <c r="H130" i="1" s="1"/>
  <c r="J130" i="1" s="1"/>
  <c r="G77" i="1"/>
  <c r="H77" i="1" s="1"/>
  <c r="J77" i="1" s="1"/>
  <c r="E43" i="1"/>
  <c r="F43" i="1" s="1"/>
  <c r="F60" i="1"/>
  <c r="G97" i="1"/>
  <c r="G61" i="1"/>
  <c r="H61" i="1" s="1"/>
  <c r="J61" i="1" s="1"/>
  <c r="E7" i="1"/>
  <c r="G7" i="1" s="1"/>
  <c r="E24" i="1"/>
  <c r="F24" i="1" s="1"/>
  <c r="E92" i="1"/>
  <c r="G92" i="1"/>
  <c r="E88" i="1"/>
  <c r="F88" i="1" s="1"/>
  <c r="M18" i="1"/>
  <c r="O18" i="1" s="1"/>
  <c r="K13" i="1"/>
  <c r="M13" i="1" s="1"/>
  <c r="O13" i="1" s="1"/>
  <c r="E46" i="1"/>
  <c r="F46" i="1" s="1"/>
  <c r="E35" i="1"/>
  <c r="F35" i="1" s="1"/>
  <c r="E50" i="1"/>
  <c r="F50" i="1" s="1"/>
  <c r="G50" i="1"/>
  <c r="L153" i="1"/>
  <c r="F29" i="1"/>
  <c r="G49" i="1"/>
  <c r="F102" i="1"/>
  <c r="G42" i="1"/>
  <c r="H42" i="1" s="1"/>
  <c r="J42" i="1" s="1"/>
  <c r="E52" i="1"/>
  <c r="G52" i="1" s="1"/>
  <c r="F125" i="1"/>
  <c r="G63" i="1"/>
  <c r="G48" i="1"/>
  <c r="H48" i="1" s="1"/>
  <c r="J48" i="1" s="1"/>
  <c r="E110" i="1"/>
  <c r="F110" i="1" s="1"/>
  <c r="E81" i="1"/>
  <c r="F81" i="1" s="1"/>
  <c r="E90" i="1"/>
  <c r="F90" i="1" s="1"/>
  <c r="E89" i="1"/>
  <c r="F89" i="1" s="1"/>
  <c r="E84" i="1"/>
  <c r="G84" i="1" s="1"/>
  <c r="M121" i="1"/>
  <c r="O121" i="1" s="1"/>
  <c r="K121" i="1"/>
  <c r="K135" i="1"/>
  <c r="M135" i="1" s="1"/>
  <c r="O135" i="1" s="1"/>
  <c r="E152" i="1"/>
  <c r="F152" i="1" s="1"/>
  <c r="F93" i="1"/>
  <c r="H93" i="1" s="1"/>
  <c r="J93" i="1" s="1"/>
  <c r="F45" i="1"/>
  <c r="H45" i="1" s="1"/>
  <c r="J45" i="1" s="1"/>
  <c r="F140" i="1"/>
  <c r="H140" i="1" s="1"/>
  <c r="J140" i="1" s="1"/>
  <c r="F130" i="1"/>
  <c r="F44" i="1"/>
  <c r="H44" i="1" s="1"/>
  <c r="J44" i="1" s="1"/>
  <c r="F106" i="1"/>
  <c r="H106" i="1" s="1"/>
  <c r="J106" i="1" s="1"/>
  <c r="F97" i="1"/>
  <c r="F63" i="1"/>
  <c r="F98" i="1"/>
  <c r="H98" i="1" s="1"/>
  <c r="J98" i="1" s="1"/>
  <c r="G111" i="1"/>
  <c r="H111" i="1" s="1"/>
  <c r="J111" i="1" s="1"/>
  <c r="G96" i="1"/>
  <c r="H96" i="1" s="1"/>
  <c r="J96" i="1" s="1"/>
  <c r="G132" i="1"/>
  <c r="H132" i="1" s="1"/>
  <c r="J132" i="1" s="1"/>
  <c r="G143" i="1"/>
  <c r="H143" i="1" s="1"/>
  <c r="J143" i="1" s="1"/>
  <c r="G83" i="1"/>
  <c r="H83" i="1" s="1"/>
  <c r="J83" i="1" s="1"/>
  <c r="G108" i="1"/>
  <c r="H108" i="1" s="1"/>
  <c r="J108" i="1" s="1"/>
  <c r="G67" i="1"/>
  <c r="H67" i="1" s="1"/>
  <c r="J67" i="1" s="1"/>
  <c r="G23" i="1"/>
  <c r="H23" i="1" s="1"/>
  <c r="J23" i="1" s="1"/>
  <c r="G146" i="1"/>
  <c r="G144" i="1"/>
  <c r="E109" i="1"/>
  <c r="F109" i="1" s="1"/>
  <c r="G73" i="1"/>
  <c r="H73" i="1" s="1"/>
  <c r="J73" i="1" s="1"/>
  <c r="G60" i="1"/>
  <c r="G125" i="1"/>
  <c r="H125" i="1" s="1"/>
  <c r="J125" i="1" s="1"/>
  <c r="G64" i="1"/>
  <c r="H64" i="1" s="1"/>
  <c r="J64" i="1" s="1"/>
  <c r="F65" i="1"/>
  <c r="H65" i="1" s="1"/>
  <c r="J65" i="1" s="1"/>
  <c r="E95" i="1"/>
  <c r="F95" i="1" s="1"/>
  <c r="F36" i="1"/>
  <c r="G57" i="1"/>
  <c r="F144" i="1"/>
  <c r="G31" i="1"/>
  <c r="G41" i="1"/>
  <c r="H41" i="1" s="1"/>
  <c r="J41" i="1" s="1"/>
  <c r="G80" i="1"/>
  <c r="H80" i="1" s="1"/>
  <c r="J80" i="1" s="1"/>
  <c r="G28" i="1"/>
  <c r="H28" i="1" s="1"/>
  <c r="J28" i="1" s="1"/>
  <c r="G85" i="1"/>
  <c r="H85" i="1" s="1"/>
  <c r="J85" i="1" s="1"/>
  <c r="G87" i="1"/>
  <c r="H87" i="1" s="1"/>
  <c r="J87" i="1" s="1"/>
  <c r="G101" i="1"/>
  <c r="H101" i="1" s="1"/>
  <c r="J101" i="1" s="1"/>
  <c r="F146" i="1"/>
  <c r="F10" i="1"/>
  <c r="H10" i="1" s="1"/>
  <c r="J10" i="1" s="1"/>
  <c r="G36" i="1"/>
  <c r="G116" i="1"/>
  <c r="H116" i="1" s="1"/>
  <c r="J116" i="1" s="1"/>
  <c r="K148" i="1"/>
  <c r="M148" i="1" s="1"/>
  <c r="O148" i="1" s="1"/>
  <c r="J34" i="1"/>
  <c r="K100" i="1"/>
  <c r="M100" i="1" s="1"/>
  <c r="O100" i="1" s="1"/>
  <c r="F92" i="1"/>
  <c r="F75" i="1"/>
  <c r="H75" i="1" s="1"/>
  <c r="J75" i="1" s="1"/>
  <c r="F57" i="1"/>
  <c r="E40" i="1"/>
  <c r="F40" i="1" s="1"/>
  <c r="G105" i="1"/>
  <c r="G53" i="1"/>
  <c r="H53" i="1" s="1"/>
  <c r="J53" i="1" s="1"/>
  <c r="G103" i="1"/>
  <c r="H103" i="1" s="1"/>
  <c r="J103" i="1" s="1"/>
  <c r="G86" i="1"/>
  <c r="H86" i="1" s="1"/>
  <c r="J86" i="1" s="1"/>
  <c r="G59" i="1"/>
  <c r="H59" i="1" s="1"/>
  <c r="J59" i="1" s="1"/>
  <c r="G123" i="1"/>
  <c r="H123" i="1" s="1"/>
  <c r="J123" i="1" s="1"/>
  <c r="G151" i="1"/>
  <c r="H151" i="1" s="1"/>
  <c r="J151" i="1" s="1"/>
  <c r="G72" i="1"/>
  <c r="H72" i="1" s="1"/>
  <c r="J72" i="1" s="1"/>
  <c r="G149" i="1"/>
  <c r="H149" i="1" s="1"/>
  <c r="J149" i="1" s="1"/>
  <c r="G26" i="1"/>
  <c r="H26" i="1" s="1"/>
  <c r="J26" i="1" s="1"/>
  <c r="G5" i="1"/>
  <c r="H5" i="1" s="1"/>
  <c r="J5" i="1" s="1"/>
  <c r="G120" i="1"/>
  <c r="H120" i="1" s="1"/>
  <c r="J120" i="1" s="1"/>
  <c r="G107" i="1"/>
  <c r="H107" i="1" s="1"/>
  <c r="J107" i="1" s="1"/>
  <c r="G155" i="1"/>
  <c r="F155" i="1"/>
  <c r="F118" i="1"/>
  <c r="H118" i="1" s="1"/>
  <c r="J118" i="1" s="1"/>
  <c r="F39" i="1"/>
  <c r="F105" i="1"/>
  <c r="F127" i="1"/>
  <c r="H127" i="1" s="1"/>
  <c r="J127" i="1" s="1"/>
  <c r="F31" i="1"/>
  <c r="E131" i="1"/>
  <c r="F131" i="1" s="1"/>
  <c r="K114" i="1" l="1"/>
  <c r="M114" i="1"/>
  <c r="O114" i="1" s="1"/>
  <c r="H63" i="1"/>
  <c r="J63" i="1" s="1"/>
  <c r="M14" i="1"/>
  <c r="O14" i="1" s="1"/>
  <c r="H60" i="1"/>
  <c r="J60" i="1" s="1"/>
  <c r="K60" i="1" s="1"/>
  <c r="M60" i="1" s="1"/>
  <c r="O60" i="1" s="1"/>
  <c r="H144" i="1"/>
  <c r="J144" i="1" s="1"/>
  <c r="K144" i="1" s="1"/>
  <c r="M144" i="1" s="1"/>
  <c r="O144" i="1" s="1"/>
  <c r="H49" i="1"/>
  <c r="J49" i="1" s="1"/>
  <c r="G46" i="1"/>
  <c r="H46" i="1" s="1"/>
  <c r="J46" i="1" s="1"/>
  <c r="G117" i="1"/>
  <c r="H117" i="1" s="1"/>
  <c r="J117" i="1" s="1"/>
  <c r="K117" i="1" s="1"/>
  <c r="M117" i="1" s="1"/>
  <c r="O117" i="1" s="1"/>
  <c r="H57" i="1"/>
  <c r="J57" i="1" s="1"/>
  <c r="K57" i="1" s="1"/>
  <c r="M57" i="1" s="1"/>
  <c r="O57" i="1" s="1"/>
  <c r="G109" i="1"/>
  <c r="H109" i="1" s="1"/>
  <c r="J109" i="1" s="1"/>
  <c r="G90" i="1"/>
  <c r="G88" i="1"/>
  <c r="H88" i="1" s="1"/>
  <c r="J88" i="1" s="1"/>
  <c r="K142" i="1"/>
  <c r="M142" i="1" s="1"/>
  <c r="O142" i="1" s="1"/>
  <c r="H29" i="1"/>
  <c r="J29" i="1" s="1"/>
  <c r="K29" i="1" s="1"/>
  <c r="K91" i="1"/>
  <c r="M91" i="1" s="1"/>
  <c r="O91" i="1" s="1"/>
  <c r="H84" i="1"/>
  <c r="J84" i="1" s="1"/>
  <c r="H97" i="1"/>
  <c r="J97" i="1" s="1"/>
  <c r="F21" i="1"/>
  <c r="H21" i="1" s="1"/>
  <c r="J21" i="1" s="1"/>
  <c r="G3" i="1"/>
  <c r="K30" i="1"/>
  <c r="M30" i="1" s="1"/>
  <c r="O30" i="1" s="1"/>
  <c r="G40" i="1"/>
  <c r="H40" i="1" s="1"/>
  <c r="J40" i="1" s="1"/>
  <c r="K40" i="1" s="1"/>
  <c r="M40" i="1" s="1"/>
  <c r="O40" i="1" s="1"/>
  <c r="F84" i="1"/>
  <c r="F129" i="1"/>
  <c r="H129" i="1" s="1"/>
  <c r="J129" i="1" s="1"/>
  <c r="F54" i="1"/>
  <c r="H54" i="1" s="1"/>
  <c r="J54" i="1" s="1"/>
  <c r="G126" i="1"/>
  <c r="H126" i="1" s="1"/>
  <c r="J126" i="1" s="1"/>
  <c r="F7" i="1"/>
  <c r="H7" i="1" s="1"/>
  <c r="J7" i="1" s="1"/>
  <c r="K7" i="1" s="1"/>
  <c r="M7" i="1" s="1"/>
  <c r="O7" i="1" s="1"/>
  <c r="H22" i="1"/>
  <c r="J22" i="1" s="1"/>
  <c r="K22" i="1" s="1"/>
  <c r="M22" i="1" s="1"/>
  <c r="O22" i="1" s="1"/>
  <c r="K133" i="1"/>
  <c r="M133" i="1"/>
  <c r="O133" i="1" s="1"/>
  <c r="K127" i="1"/>
  <c r="M127" i="1" s="1"/>
  <c r="O127" i="1" s="1"/>
  <c r="K10" i="1"/>
  <c r="M10" i="1" s="1"/>
  <c r="O10" i="1" s="1"/>
  <c r="K106" i="1"/>
  <c r="M106" i="1"/>
  <c r="O106" i="1" s="1"/>
  <c r="K45" i="1"/>
  <c r="M45" i="1" s="1"/>
  <c r="O45" i="1" s="1"/>
  <c r="K118" i="1"/>
  <c r="M118" i="1"/>
  <c r="O118" i="1" s="1"/>
  <c r="K75" i="1"/>
  <c r="M75" i="1" s="1"/>
  <c r="O75" i="1" s="1"/>
  <c r="K44" i="1"/>
  <c r="M44" i="1" s="1"/>
  <c r="O44" i="1" s="1"/>
  <c r="K93" i="1"/>
  <c r="M93" i="1"/>
  <c r="O93" i="1" s="1"/>
  <c r="K149" i="1"/>
  <c r="M149" i="1"/>
  <c r="O149" i="1" s="1"/>
  <c r="K59" i="1"/>
  <c r="M59" i="1" s="1"/>
  <c r="O59" i="1" s="1"/>
  <c r="K34" i="1"/>
  <c r="M34" i="1"/>
  <c r="O34" i="1" s="1"/>
  <c r="K87" i="1"/>
  <c r="M87" i="1" s="1"/>
  <c r="O87" i="1" s="1"/>
  <c r="K109" i="1"/>
  <c r="M109" i="1" s="1"/>
  <c r="O109" i="1" s="1"/>
  <c r="K23" i="1"/>
  <c r="M23" i="1" s="1"/>
  <c r="O23" i="1" s="1"/>
  <c r="K111" i="1"/>
  <c r="M111" i="1" s="1"/>
  <c r="O111" i="1" s="1"/>
  <c r="K46" i="1"/>
  <c r="M46" i="1" s="1"/>
  <c r="O46" i="1" s="1"/>
  <c r="K97" i="1"/>
  <c r="K78" i="1"/>
  <c r="M78" i="1" s="1"/>
  <c r="O78" i="1" s="1"/>
  <c r="K126" i="1"/>
  <c r="M126" i="1" s="1"/>
  <c r="O126" i="1" s="1"/>
  <c r="K98" i="1"/>
  <c r="M98" i="1"/>
  <c r="O98" i="1" s="1"/>
  <c r="K140" i="1"/>
  <c r="M140" i="1" s="1"/>
  <c r="O140" i="1" s="1"/>
  <c r="G27" i="1"/>
  <c r="H27" i="1" s="1"/>
  <c r="J27" i="1" s="1"/>
  <c r="H3" i="1"/>
  <c r="J3" i="1" s="1"/>
  <c r="K5" i="1"/>
  <c r="M5" i="1" s="1"/>
  <c r="O5" i="1" s="1"/>
  <c r="K86" i="1"/>
  <c r="M86" i="1" s="1"/>
  <c r="O86" i="1" s="1"/>
  <c r="K41" i="1"/>
  <c r="M41" i="1"/>
  <c r="O41" i="1" s="1"/>
  <c r="H146" i="1"/>
  <c r="J146" i="1" s="1"/>
  <c r="F70" i="1"/>
  <c r="H70" i="1" s="1"/>
  <c r="J70" i="1" s="1"/>
  <c r="K137" i="1"/>
  <c r="M137" i="1" s="1"/>
  <c r="O137" i="1" s="1"/>
  <c r="H90" i="1"/>
  <c r="J90" i="1" s="1"/>
  <c r="K42" i="1"/>
  <c r="M42" i="1" s="1"/>
  <c r="O42" i="1" s="1"/>
  <c r="H92" i="1"/>
  <c r="J92" i="1" s="1"/>
  <c r="K102" i="1"/>
  <c r="M102" i="1"/>
  <c r="O102" i="1" s="1"/>
  <c r="K94" i="1"/>
  <c r="M94" i="1" s="1"/>
  <c r="O94" i="1" s="1"/>
  <c r="K147" i="1"/>
  <c r="M147" i="1" s="1"/>
  <c r="O147" i="1" s="1"/>
  <c r="K62" i="1"/>
  <c r="M62" i="1"/>
  <c r="O62" i="1" s="1"/>
  <c r="K47" i="1"/>
  <c r="M47" i="1" s="1"/>
  <c r="O47" i="1" s="1"/>
  <c r="K39" i="1"/>
  <c r="M39" i="1" s="1"/>
  <c r="O39" i="1" s="1"/>
  <c r="K56" i="1"/>
  <c r="M56" i="1" s="1"/>
  <c r="O56" i="1" s="1"/>
  <c r="K38" i="1"/>
  <c r="M38" i="1" s="1"/>
  <c r="O38" i="1" s="1"/>
  <c r="F12" i="1"/>
  <c r="H12" i="1" s="1"/>
  <c r="J12" i="1" s="1"/>
  <c r="F52" i="1"/>
  <c r="H52" i="1" s="1"/>
  <c r="J52" i="1" s="1"/>
  <c r="K130" i="1"/>
  <c r="M130" i="1" s="1"/>
  <c r="O130" i="1" s="1"/>
  <c r="K138" i="1"/>
  <c r="M138" i="1" s="1"/>
  <c r="O138" i="1" s="1"/>
  <c r="G69" i="1"/>
  <c r="H69" i="1" s="1"/>
  <c r="J69" i="1" s="1"/>
  <c r="G131" i="1"/>
  <c r="H131" i="1" s="1"/>
  <c r="J131" i="1" s="1"/>
  <c r="K26" i="1"/>
  <c r="M26" i="1" s="1"/>
  <c r="O26" i="1" s="1"/>
  <c r="K72" i="1"/>
  <c r="M72" i="1"/>
  <c r="O72" i="1" s="1"/>
  <c r="K123" i="1"/>
  <c r="M123" i="1" s="1"/>
  <c r="O123" i="1" s="1"/>
  <c r="K4" i="1"/>
  <c r="M4" i="1" s="1"/>
  <c r="O4" i="1" s="1"/>
  <c r="K28" i="1"/>
  <c r="M28" i="1"/>
  <c r="O28" i="1" s="1"/>
  <c r="G95" i="1"/>
  <c r="H95" i="1" s="1"/>
  <c r="J95" i="1" s="1"/>
  <c r="K73" i="1"/>
  <c r="M73" i="1"/>
  <c r="O73" i="1" s="1"/>
  <c r="K67" i="1"/>
  <c r="M67" i="1" s="1"/>
  <c r="O67" i="1" s="1"/>
  <c r="K83" i="1"/>
  <c r="M83" i="1" s="1"/>
  <c r="O83" i="1" s="1"/>
  <c r="K132" i="1"/>
  <c r="M132" i="1" s="1"/>
  <c r="O132" i="1" s="1"/>
  <c r="G89" i="1"/>
  <c r="H89" i="1" s="1"/>
  <c r="J89" i="1" s="1"/>
  <c r="G110" i="1"/>
  <c r="H110" i="1" s="1"/>
  <c r="J110" i="1" s="1"/>
  <c r="G35" i="1"/>
  <c r="H35" i="1" s="1"/>
  <c r="J35" i="1" s="1"/>
  <c r="K51" i="1"/>
  <c r="M51" i="1"/>
  <c r="O51" i="1" s="1"/>
  <c r="F25" i="1"/>
  <c r="H25" i="1" s="1"/>
  <c r="J25" i="1" s="1"/>
  <c r="K104" i="1"/>
  <c r="M104" i="1" s="1"/>
  <c r="O104" i="1" s="1"/>
  <c r="K55" i="1"/>
  <c r="M55" i="1" s="1"/>
  <c r="O55" i="1" s="1"/>
  <c r="K150" i="1"/>
  <c r="M150" i="1" s="1"/>
  <c r="O150" i="1" s="1"/>
  <c r="F112" i="1"/>
  <c r="G112" i="1"/>
  <c r="G43" i="1"/>
  <c r="H43" i="1" s="1"/>
  <c r="J43" i="1" s="1"/>
  <c r="K120" i="1"/>
  <c r="M120" i="1" s="1"/>
  <c r="O120" i="1" s="1"/>
  <c r="K151" i="1"/>
  <c r="M151" i="1" s="1"/>
  <c r="O151" i="1" s="1"/>
  <c r="K53" i="1"/>
  <c r="M53" i="1" s="1"/>
  <c r="O53" i="1" s="1"/>
  <c r="K116" i="1"/>
  <c r="M116" i="1"/>
  <c r="O116" i="1" s="1"/>
  <c r="K125" i="1"/>
  <c r="M125" i="1" s="1"/>
  <c r="O125" i="1" s="1"/>
  <c r="K108" i="1"/>
  <c r="M108" i="1" s="1"/>
  <c r="O108" i="1" s="1"/>
  <c r="K143" i="1"/>
  <c r="M143" i="1" s="1"/>
  <c r="O143" i="1" s="1"/>
  <c r="K63" i="1"/>
  <c r="M63" i="1"/>
  <c r="O63" i="1" s="1"/>
  <c r="H50" i="1"/>
  <c r="J50" i="1" s="1"/>
  <c r="M65" i="1"/>
  <c r="O65" i="1" s="1"/>
  <c r="K65" i="1"/>
  <c r="K88" i="1"/>
  <c r="M88" i="1"/>
  <c r="O88" i="1" s="1"/>
  <c r="M77" i="1"/>
  <c r="O77" i="1" s="1"/>
  <c r="K77" i="1"/>
  <c r="K6" i="1"/>
  <c r="M6" i="1" s="1"/>
  <c r="O6" i="1" s="1"/>
  <c r="K37" i="1"/>
  <c r="M37" i="1" s="1"/>
  <c r="O37" i="1" s="1"/>
  <c r="K9" i="1"/>
  <c r="M9" i="1" s="1"/>
  <c r="O9" i="1" s="1"/>
  <c r="G124" i="1"/>
  <c r="H124" i="1" s="1"/>
  <c r="J124" i="1" s="1"/>
  <c r="H155" i="1"/>
  <c r="J155" i="1" s="1"/>
  <c r="K85" i="1"/>
  <c r="M85" i="1" s="1"/>
  <c r="O85" i="1" s="1"/>
  <c r="K107" i="1"/>
  <c r="M107" i="1" s="1"/>
  <c r="O107" i="1" s="1"/>
  <c r="K103" i="1"/>
  <c r="M103" i="1" s="1"/>
  <c r="O103" i="1" s="1"/>
  <c r="H105" i="1"/>
  <c r="J105" i="1" s="1"/>
  <c r="H36" i="1"/>
  <c r="J36" i="1" s="1"/>
  <c r="K101" i="1"/>
  <c r="M101" i="1" s="1"/>
  <c r="O101" i="1" s="1"/>
  <c r="K80" i="1"/>
  <c r="M80" i="1" s="1"/>
  <c r="O80" i="1" s="1"/>
  <c r="H31" i="1"/>
  <c r="J31" i="1" s="1"/>
  <c r="K64" i="1"/>
  <c r="M64" i="1" s="1"/>
  <c r="O64" i="1" s="1"/>
  <c r="K96" i="1"/>
  <c r="M96" i="1"/>
  <c r="O96" i="1" s="1"/>
  <c r="G152" i="1"/>
  <c r="H152" i="1" s="1"/>
  <c r="J152" i="1" s="1"/>
  <c r="G81" i="1"/>
  <c r="H81" i="1" s="1"/>
  <c r="J81" i="1" s="1"/>
  <c r="K48" i="1"/>
  <c r="M48" i="1"/>
  <c r="O48" i="1" s="1"/>
  <c r="K49" i="1"/>
  <c r="M49" i="1" s="1"/>
  <c r="O49" i="1" s="1"/>
  <c r="G24" i="1"/>
  <c r="H24" i="1" s="1"/>
  <c r="J24" i="1" s="1"/>
  <c r="K61" i="1"/>
  <c r="M61" i="1"/>
  <c r="O61" i="1" s="1"/>
  <c r="K33" i="1"/>
  <c r="M33" i="1" s="1"/>
  <c r="O33" i="1" s="1"/>
  <c r="K113" i="1"/>
  <c r="M113" i="1"/>
  <c r="O113" i="1" s="1"/>
  <c r="K82" i="1"/>
  <c r="M82" i="1" s="1"/>
  <c r="O82" i="1" s="1"/>
  <c r="K119" i="1"/>
  <c r="M119" i="1"/>
  <c r="O119" i="1" s="1"/>
  <c r="K76" i="1"/>
  <c r="M76" i="1" s="1"/>
  <c r="O76" i="1" s="1"/>
  <c r="H99" i="1"/>
  <c r="J99" i="1" s="1"/>
  <c r="K136" i="1"/>
  <c r="M136" i="1" s="1"/>
  <c r="O136" i="1" s="1"/>
  <c r="K16" i="1"/>
  <c r="M16" i="1" s="1"/>
  <c r="O16" i="1" s="1"/>
  <c r="K21" i="1" l="1"/>
  <c r="M21" i="1" s="1"/>
  <c r="O21" i="1" s="1"/>
  <c r="K84" i="1"/>
  <c r="M84" i="1" s="1"/>
  <c r="O84" i="1" s="1"/>
  <c r="M97" i="1"/>
  <c r="O97" i="1" s="1"/>
  <c r="K54" i="1"/>
  <c r="M54" i="1" s="1"/>
  <c r="O54" i="1" s="1"/>
  <c r="K129" i="1"/>
  <c r="M129" i="1" s="1"/>
  <c r="O129" i="1" s="1"/>
  <c r="M29" i="1"/>
  <c r="O29" i="1" s="1"/>
  <c r="K52" i="1"/>
  <c r="M52" i="1" s="1"/>
  <c r="O52" i="1" s="1"/>
  <c r="K12" i="1"/>
  <c r="M12" i="1" s="1"/>
  <c r="O12" i="1" s="1"/>
  <c r="K70" i="1"/>
  <c r="M70" i="1" s="1"/>
  <c r="O70" i="1" s="1"/>
  <c r="K81" i="1"/>
  <c r="M81" i="1" s="1"/>
  <c r="O81" i="1" s="1"/>
  <c r="K105" i="1"/>
  <c r="M105" i="1"/>
  <c r="O105" i="1" s="1"/>
  <c r="K43" i="1"/>
  <c r="M43" i="1"/>
  <c r="O43" i="1" s="1"/>
  <c r="K25" i="1"/>
  <c r="M25" i="1" s="1"/>
  <c r="O25" i="1" s="1"/>
  <c r="K152" i="1"/>
  <c r="M152" i="1" s="1"/>
  <c r="O152" i="1" s="1"/>
  <c r="K155" i="1"/>
  <c r="M155" i="1" s="1"/>
  <c r="O155" i="1" s="1"/>
  <c r="K50" i="1"/>
  <c r="M50" i="1" s="1"/>
  <c r="O50" i="1" s="1"/>
  <c r="G153" i="1"/>
  <c r="H112" i="1"/>
  <c r="K110" i="1"/>
  <c r="M110" i="1"/>
  <c r="O110" i="1" s="1"/>
  <c r="K90" i="1"/>
  <c r="M90" i="1"/>
  <c r="O90" i="1" s="1"/>
  <c r="K27" i="1"/>
  <c r="M27" i="1" s="1"/>
  <c r="O27" i="1" s="1"/>
  <c r="K99" i="1"/>
  <c r="M99" i="1" s="1"/>
  <c r="O99" i="1" s="1"/>
  <c r="K31" i="1"/>
  <c r="M31" i="1" s="1"/>
  <c r="O31" i="1" s="1"/>
  <c r="K124" i="1"/>
  <c r="M124" i="1" s="1"/>
  <c r="O124" i="1" s="1"/>
  <c r="K89" i="1"/>
  <c r="M89" i="1" s="1"/>
  <c r="O89" i="1" s="1"/>
  <c r="K131" i="1"/>
  <c r="M131" i="1" s="1"/>
  <c r="O131" i="1" s="1"/>
  <c r="K92" i="1"/>
  <c r="M92" i="1" s="1"/>
  <c r="O92" i="1" s="1"/>
  <c r="K24" i="1"/>
  <c r="M24" i="1" s="1"/>
  <c r="O24" i="1" s="1"/>
  <c r="K36" i="1"/>
  <c r="M36" i="1" s="1"/>
  <c r="O36" i="1" s="1"/>
  <c r="K95" i="1"/>
  <c r="M95" i="1" s="1"/>
  <c r="O95" i="1" s="1"/>
  <c r="K69" i="1"/>
  <c r="M69" i="1"/>
  <c r="O69" i="1" s="1"/>
  <c r="K35" i="1"/>
  <c r="M35" i="1" s="1"/>
  <c r="O35" i="1" s="1"/>
  <c r="K3" i="1"/>
  <c r="M3" i="1" s="1"/>
  <c r="O3" i="1" s="1"/>
  <c r="K146" i="1"/>
  <c r="M146" i="1"/>
  <c r="O146" i="1" s="1"/>
  <c r="H153" i="1" l="1"/>
  <c r="J112" i="1"/>
  <c r="M112" i="1" l="1"/>
  <c r="K112" i="1"/>
  <c r="M153" i="1" l="1"/>
  <c r="O112" i="1"/>
  <c r="O153" i="1" s="1"/>
</calcChain>
</file>

<file path=xl/sharedStrings.xml><?xml version="1.0" encoding="utf-8"?>
<sst xmlns="http://schemas.openxmlformats.org/spreadsheetml/2006/main" count="177" uniqueCount="177">
  <si>
    <t>references in SDCL 13-13-10.1</t>
  </si>
  <si>
    <t>2D</t>
  </si>
  <si>
    <t>2C</t>
  </si>
  <si>
    <t>5b</t>
  </si>
  <si>
    <t>5a</t>
  </si>
  <si>
    <t>5c</t>
  </si>
  <si>
    <t>5d</t>
  </si>
  <si>
    <t>5e</t>
  </si>
  <si>
    <t>5f</t>
  </si>
  <si>
    <t>5A</t>
  </si>
  <si>
    <t>District No.</t>
  </si>
  <si>
    <t>District</t>
  </si>
  <si>
    <t>2016 State Aid Fall Enrollment</t>
  </si>
  <si>
    <t>Target TR</t>
  </si>
  <si>
    <t>LEP ADJ
Need B</t>
  </si>
  <si>
    <t>Need A</t>
  </si>
  <si>
    <t>Sum Need A &amp; B</t>
  </si>
  <si>
    <t>Target Teacher Compensation
Sal &amp; Ben</t>
  </si>
  <si>
    <t>Teacher Comp Need</t>
  </si>
  <si>
    <t>Overhead</t>
  </si>
  <si>
    <t>Adjustment to Need as per ARSD 24:17:03:07</t>
  </si>
  <si>
    <t>Formula Need</t>
  </si>
  <si>
    <t>Alternative Need</t>
  </si>
  <si>
    <t>State Aid Need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</si>
  <si>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</si>
  <si>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</si>
  <si>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</si>
  <si>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</si>
  <si>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</si>
  <si>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</si>
  <si>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</si>
  <si>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</si>
  <si>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</si>
  <si>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</si>
  <si>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</si>
  <si>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</si>
  <si>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</si>
  <si>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</si>
  <si>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</si>
  <si>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</si>
  <si>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</si>
  <si>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</si>
  <si>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</si>
  <si>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</si>
  <si>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</si>
  <si>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</si>
  <si>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</si>
  <si>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</si>
  <si>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</si>
  <si>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</si>
  <si>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</si>
  <si>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</si>
  <si>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</si>
  <si>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</si>
  <si>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</si>
  <si>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</si>
  <si>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</si>
  <si>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</si>
  <si>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</si>
  <si>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</si>
  <si>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</si>
  <si>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</si>
  <si>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</si>
  <si>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</si>
  <si>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</si>
  <si>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</si>
  <si>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</si>
  <si>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</si>
  <si>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</si>
  <si>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</si>
  <si>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</si>
  <si>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</si>
  <si>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</si>
  <si>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</si>
  <si>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</si>
  <si>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</si>
  <si>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</si>
  <si>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</si>
  <si>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</si>
  <si>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</si>
  <si>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</si>
  <si>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</si>
  <si>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</si>
  <si>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</si>
  <si>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</si>
  <si>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</si>
  <si>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</si>
  <si>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</si>
  <si>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</si>
  <si>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</si>
  <si>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</si>
  <si>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</si>
  <si>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</si>
  <si>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</si>
  <si>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</si>
  <si>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</si>
  <si>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</si>
  <si>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</si>
  <si>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</si>
  <si>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</si>
  <si>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</si>
  <si>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</si>
  <si>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</si>
  <si>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</si>
  <si>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</si>
  <si>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</si>
  <si>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</si>
  <si>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</si>
  <si>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</si>
  <si>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</si>
  <si>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</si>
  <si>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</si>
  <si>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</si>
  <si>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</si>
  <si>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</si>
  <si>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</si>
  <si>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</si>
  <si>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</si>
  <si>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</si>
  <si>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</si>
  <si>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</si>
  <si>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</si>
  <si>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</si>
  <si>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</si>
  <si>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</si>
  <si>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</si>
  <si>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</si>
  <si>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</si>
  <si>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</si>
  <si>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</si>
  <si>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</si>
  <si>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</si>
  <si>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</si>
  <si>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</si>
  <si>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</si>
  <si>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</si>
  <si>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</si>
  <si>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</si>
  <si>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</si>
  <si>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</si>
  <si>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</si>
  <si>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</si>
  <si>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</si>
  <si>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</si>
  <si>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</si>
  <si>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</si>
  <si>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</si>
  <si>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</si>
  <si>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</si>
  <si>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</si>
  <si>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</si>
  <si>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</si>
  <si>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</si>
  <si>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</si>
  <si>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</si>
  <si>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</si>
  <si>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</si>
  <si>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</si>
  <si>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</si>
  <si>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</si>
  <si>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</si>
  <si>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</si>
  <si>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</si>
  <si>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</si>
  <si>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</si>
  <si>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</si>
  <si>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</si>
  <si>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</si>
  <si>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</si>
  <si>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</si>
  <si>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</si>
  <si>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</si>
  <si>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</si>
  <si>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</si>
  <si>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</si>
  <si>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</si>
  <si>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2016 LEP Eligible Students
(25% of # of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</si>
</sst>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#,##0.000"/>
    <numFmt numFmtId="166" formatCode="&quot;$&quot;#,##0.000_);\(&quot;$&quot;#,##0.000\)"/>
    <numFmt numFmtId="167" formatCode="General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rgb="FF002060"/>
      <name val="Gill Sans MT"/>
      <family val="2"/>
    </font>
    <font>
      <sz val="9"/>
      <name val="Gill Sans MT"/>
      <family val="2"/>
    </font>
    <font>
      <sz val="10"/>
      <color rgb="FF002060"/>
      <name val="Gill Sans MT"/>
      <family val="2"/>
    </font>
    <font>
      <sz val="9"/>
      <color theme="0"/>
      <name val="Gill Sans MT"/>
      <family val="2"/>
    </font>
    <font>
      <sz val="10"/>
      <color rgb="FF002060"/>
      <name val="Ebrima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167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 applyFill="1" applyBorder="1" applyAlignment="1">
      <alignment horizontal="center"/>
    </xf>
    <xf numFmtId="5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wrapText="1"/>
    </xf>
    <xf numFmtId="165" fontId="5" fillId="2" borderId="2" xfId="0" quotePrefix="1" applyNumberFormat="1" applyFont="1" applyFill="1" applyBorder="1" applyAlignment="1">
      <alignment horizontal="center" wrapText="1"/>
    </xf>
    <xf numFmtId="166" fontId="5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2" fillId="0" borderId="2" xfId="0" applyFont="1" applyFill="1" applyBorder="1" applyAlignment="1">
      <alignment horizontal="left"/>
    </xf>
    <xf numFmtId="4" fontId="2" fillId="0" borderId="2" xfId="0" applyNumberFormat="1" applyFont="1" applyFill="1" applyBorder="1"/>
    <xf numFmtId="0" fontId="2" fillId="0" borderId="2" xfId="0" applyNumberFormat="1" applyFont="1" applyFill="1" applyBorder="1"/>
    <xf numFmtId="2" fontId="2" fillId="0" borderId="2" xfId="0" applyNumberFormat="1" applyFont="1" applyFill="1" applyBorder="1"/>
    <xf numFmtId="164" fontId="2" fillId="0" borderId="2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4" fontId="2" fillId="3" borderId="2" xfId="0" applyNumberFormat="1" applyFont="1" applyFill="1" applyBorder="1"/>
    <xf numFmtId="2" fontId="2" fillId="3" borderId="2" xfId="0" applyNumberFormat="1" applyFont="1" applyFill="1" applyBorder="1"/>
    <xf numFmtId="164" fontId="2" fillId="3" borderId="2" xfId="0" applyNumberFormat="1" applyFont="1" applyFill="1" applyBorder="1"/>
    <xf numFmtId="0" fontId="2" fillId="0" borderId="2" xfId="0" applyNumberFormat="1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/>
    <xf numFmtId="3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/>
    <xf numFmtId="5" fontId="3" fillId="0" borderId="0" xfId="0" applyNumberFormat="1" applyFont="1" applyFill="1" applyBorder="1"/>
    <xf numFmtId="0" fontId="3" fillId="0" borderId="0" xfId="0" applyFont="1" applyFill="1" applyBorder="1"/>
    <xf numFmtId="3" fontId="2" fillId="0" borderId="3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 applyAlignment="1">
      <alignment horizontal="left" wrapText="1"/>
    </xf>
    <xf numFmtId="4" fontId="2" fillId="0" borderId="5" xfId="0" applyNumberFormat="1" applyFont="1" applyFill="1" applyBorder="1"/>
    <xf numFmtId="0" fontId="2" fillId="0" borderId="5" xfId="0" applyNumberFormat="1" applyFont="1" applyFill="1" applyBorder="1"/>
    <xf numFmtId="2" fontId="2" fillId="0" borderId="5" xfId="0" applyNumberFormat="1" applyFont="1" applyFill="1" applyBorder="1"/>
    <xf numFmtId="164" fontId="2" fillId="0" borderId="5" xfId="0" applyNumberFormat="1" applyFont="1" applyFill="1" applyBorder="1"/>
    <xf numFmtId="164" fontId="2" fillId="0" borderId="4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4" fontId="6" fillId="0" borderId="2" xfId="0" applyNumberFormat="1" applyFont="1" applyFill="1" applyBorder="1" applyAlignment="1"/>
    <xf numFmtId="0" fontId="2" fillId="0" borderId="1" xfId="0" applyFont="1" applyFill="1" applyBorder="1" applyAlignment="1">
      <alignment horizontal="center"/>
    </xf>
  </cellXfs>
  <cellStyles count="17">
    <cellStyle name="Comma 2" xfId="1"/>
    <cellStyle name="Comma 2 2" xfId="2"/>
    <cellStyle name="Comma 3" xfId="3"/>
    <cellStyle name="Comma 4" xfId="4"/>
    <cellStyle name="Normal" xfId="0" builtinId="0"/>
    <cellStyle name="Normal 10" xfId="5"/>
    <cellStyle name="Normal 11" xfId="6"/>
    <cellStyle name="Normal 12" xfId="7"/>
    <cellStyle name="Normal 2" xfId="8"/>
    <cellStyle name="Normal 2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abSelected="1" zoomScale="110" zoomScaleNormal="11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9.140625" defaultRowHeight="15.75" x14ac:dyDescent="0.35"/>
  <cols>
    <col min="1" max="1" width="6.7109375" style="38" customWidth="1"/>
    <col min="2" max="2" width="22.140625" style="38" bestFit="1" customWidth="1"/>
    <col min="3" max="3" width="9.7109375" style="19" customWidth="1"/>
    <col min="4" max="4" width="12.7109375" style="28" customWidth="1"/>
    <col min="5" max="5" width="8.7109375" style="19" customWidth="1"/>
    <col min="6" max="6" width="7.5703125" style="19" customWidth="1"/>
    <col min="7" max="7" width="6.7109375" style="19" bestFit="1" customWidth="1"/>
    <col min="8" max="8" width="8.7109375" style="19" customWidth="1"/>
    <col min="9" max="9" width="11.7109375" style="18" bestFit="1" customWidth="1"/>
    <col min="10" max="10" width="11.7109375" style="19" customWidth="1"/>
    <col min="11" max="11" width="10.5703125" style="19" customWidth="1"/>
    <col min="12" max="12" width="12.7109375" style="29" customWidth="1"/>
    <col min="13" max="13" width="11.5703125" style="19" customWidth="1"/>
    <col min="14" max="14" width="10.7109375" style="18" customWidth="1"/>
    <col min="15" max="15" width="11.7109375" style="18" bestFit="1" customWidth="1"/>
    <col min="16" max="16384" width="9.140625" style="19"/>
  </cols>
  <sheetData>
    <row r="1" spans="1:15" s="1" customFormat="1" x14ac:dyDescent="0.35">
      <c r="A1" s="40" t="s">
        <v>0</v>
      </c>
      <c r="B1" s="40"/>
      <c r="D1" s="2" t="s">
        <v>1</v>
      </c>
      <c r="E1" s="3" t="s">
        <v>2</v>
      </c>
      <c r="F1" s="1" t="s">
        <v>3</v>
      </c>
      <c r="G1" s="1" t="s">
        <v>4</v>
      </c>
      <c r="H1" s="1" t="s">
        <v>5</v>
      </c>
      <c r="I1" s="4">
        <v>48500</v>
      </c>
      <c r="J1" s="1" t="s">
        <v>6</v>
      </c>
      <c r="K1" s="1" t="s">
        <v>7</v>
      </c>
      <c r="L1" s="5"/>
      <c r="M1" s="1" t="s">
        <v>8</v>
      </c>
      <c r="N1" s="4" t="s">
        <v>9</v>
      </c>
      <c r="O1" s="4"/>
    </row>
    <row r="2" spans="1:15" s="12" customFormat="1" ht="63" x14ac:dyDescent="0.35">
      <c r="A2" s="6" t="s">
        <v>10</v>
      </c>
      <c r="B2" s="7" t="s">
        <v>11</v>
      </c>
      <c r="C2" s="8" t="s">
        <v>12</v>
      </c>
      <c r="D2" s="9" t="s">
        <v>176</v>
      </c>
      <c r="E2" s="10" t="s">
        <v>13</v>
      </c>
      <c r="F2" s="7" t="s">
        <v>14</v>
      </c>
      <c r="G2" s="10" t="s">
        <v>15</v>
      </c>
      <c r="H2" s="7" t="s">
        <v>16</v>
      </c>
      <c r="I2" s="11" t="s">
        <v>17</v>
      </c>
      <c r="J2" s="7" t="s">
        <v>18</v>
      </c>
      <c r="K2" s="7" t="s">
        <v>19</v>
      </c>
      <c r="L2" s="7" t="s">
        <v>20</v>
      </c>
      <c r="M2" s="7" t="s">
        <v>21</v>
      </c>
      <c r="N2" s="11" t="s">
        <v>22</v>
      </c>
      <c r="O2" s="11" t="s">
        <v>23</v>
      </c>
    </row>
    <row r="3" spans="1:15" x14ac:dyDescent="0.35">
      <c r="A3" s="13">
        <v>6001</v>
      </c>
      <c r="B3" s="13" t="s">
        <v>37</v>
      </c>
      <c r="C3" s="14">
        <v>4550.58</v>
      </c>
      <c r="D3" s="15">
        <v>16.25</v>
      </c>
      <c r="E3" s="16">
        <f t="shared" ref="E3:E34" si="0">IF(C3&lt;200,12,IF(C3&gt;600,15,(C3*0.0075)+10.5))</f>
        <v>15</v>
      </c>
      <c r="F3" s="16">
        <f t="shared" ref="F3:F34" si="1">D3/E3</f>
        <v>1.0833333333333333</v>
      </c>
      <c r="G3" s="16">
        <f t="shared" ref="G3:G34" si="2">C3/E3</f>
        <v>303.37200000000001</v>
      </c>
      <c r="H3" s="16">
        <f t="shared" ref="H3:H34" si="3">G3+F3</f>
        <v>304.45533333333333</v>
      </c>
      <c r="I3" s="17">
        <f t="shared" ref="I3:I34" si="4">$I$1*1.29</f>
        <v>62565</v>
      </c>
      <c r="J3" s="17">
        <f t="shared" ref="J3:J34" si="5">H3*I3</f>
        <v>19048247.93</v>
      </c>
      <c r="K3" s="17">
        <f t="shared" ref="K3:K34" si="6">J3*0.31</f>
        <v>5904956.8582999995</v>
      </c>
      <c r="L3" s="17">
        <v>3442</v>
      </c>
      <c r="M3" s="17">
        <f t="shared" ref="M3:M34" si="7">J3+K3+L3</f>
        <v>24956646.7883</v>
      </c>
      <c r="N3" s="18">
        <v>0</v>
      </c>
      <c r="O3" s="18">
        <f t="shared" ref="O3:O34" si="8">IF(N3&gt;0,N3,M3)</f>
        <v>24956646.7883</v>
      </c>
    </row>
    <row r="4" spans="1:15" ht="13.5" customHeight="1" x14ac:dyDescent="0.35">
      <c r="A4" s="13">
        <v>58003</v>
      </c>
      <c r="B4" s="13" t="s">
        <v>156</v>
      </c>
      <c r="C4" s="14">
        <v>251</v>
      </c>
      <c r="D4" s="15">
        <v>0.5</v>
      </c>
      <c r="E4" s="16">
        <f t="shared" si="0"/>
        <v>12.3825</v>
      </c>
      <c r="F4" s="16">
        <f t="shared" si="1"/>
        <v>4.0379567938623052E-2</v>
      </c>
      <c r="G4" s="16">
        <f t="shared" si="2"/>
        <v>20.270543105188775</v>
      </c>
      <c r="H4" s="16">
        <f t="shared" si="3"/>
        <v>20.310922673127397</v>
      </c>
      <c r="I4" s="17">
        <f t="shared" si="4"/>
        <v>62565</v>
      </c>
      <c r="J4" s="17">
        <f t="shared" si="5"/>
        <v>1270752.8770442156</v>
      </c>
      <c r="K4" s="17">
        <f t="shared" si="6"/>
        <v>393933.39188370685</v>
      </c>
      <c r="L4" s="17">
        <v>0</v>
      </c>
      <c r="M4" s="17">
        <f t="shared" si="7"/>
        <v>1664686.2689279225</v>
      </c>
      <c r="N4" s="18">
        <v>0</v>
      </c>
      <c r="O4" s="18">
        <f t="shared" si="8"/>
        <v>1664686.2689279225</v>
      </c>
    </row>
    <row r="5" spans="1:15" ht="13.5" customHeight="1" x14ac:dyDescent="0.35">
      <c r="A5" s="13">
        <v>61001</v>
      </c>
      <c r="B5" s="13" t="s">
        <v>163</v>
      </c>
      <c r="C5" s="14">
        <v>299.52</v>
      </c>
      <c r="D5" s="15">
        <v>0</v>
      </c>
      <c r="E5" s="16">
        <f t="shared" si="0"/>
        <v>12.7464</v>
      </c>
      <c r="F5" s="16">
        <f t="shared" si="1"/>
        <v>0</v>
      </c>
      <c r="G5" s="16">
        <f t="shared" si="2"/>
        <v>23.498399548107699</v>
      </c>
      <c r="H5" s="16">
        <f t="shared" si="3"/>
        <v>23.498399548107699</v>
      </c>
      <c r="I5" s="17">
        <f t="shared" si="4"/>
        <v>62565</v>
      </c>
      <c r="J5" s="17">
        <f t="shared" si="5"/>
        <v>1470177.3677273581</v>
      </c>
      <c r="K5" s="17">
        <f t="shared" si="6"/>
        <v>455754.98399548104</v>
      </c>
      <c r="L5" s="17">
        <v>0</v>
      </c>
      <c r="M5" s="17">
        <f t="shared" si="7"/>
        <v>1925932.3517228393</v>
      </c>
      <c r="N5" s="18">
        <v>0</v>
      </c>
      <c r="O5" s="18">
        <f t="shared" si="8"/>
        <v>1925932.3517228393</v>
      </c>
    </row>
    <row r="6" spans="1:15" ht="13.5" customHeight="1" x14ac:dyDescent="0.35">
      <c r="A6" s="13">
        <v>11001</v>
      </c>
      <c r="B6" s="13" t="s">
        <v>46</v>
      </c>
      <c r="C6" s="14">
        <v>320</v>
      </c>
      <c r="D6" s="15">
        <v>3</v>
      </c>
      <c r="E6" s="16">
        <f t="shared" si="0"/>
        <v>12.9</v>
      </c>
      <c r="F6" s="16">
        <f t="shared" si="1"/>
        <v>0.23255813953488372</v>
      </c>
      <c r="G6" s="16">
        <f t="shared" si="2"/>
        <v>24.806201550387595</v>
      </c>
      <c r="H6" s="16">
        <f t="shared" si="3"/>
        <v>25.038759689922479</v>
      </c>
      <c r="I6" s="17">
        <f t="shared" si="4"/>
        <v>62565</v>
      </c>
      <c r="J6" s="17">
        <f t="shared" si="5"/>
        <v>1566550</v>
      </c>
      <c r="K6" s="17">
        <f t="shared" si="6"/>
        <v>485630.5</v>
      </c>
      <c r="L6" s="17">
        <v>0</v>
      </c>
      <c r="M6" s="17">
        <f t="shared" si="7"/>
        <v>2052180.5</v>
      </c>
      <c r="N6" s="18">
        <v>0</v>
      </c>
      <c r="O6" s="18">
        <f t="shared" si="8"/>
        <v>2052180.5</v>
      </c>
    </row>
    <row r="7" spans="1:15" ht="13.5" customHeight="1" x14ac:dyDescent="0.35">
      <c r="A7" s="13">
        <v>38001</v>
      </c>
      <c r="B7" s="13" t="s">
        <v>102</v>
      </c>
      <c r="C7" s="14">
        <v>275</v>
      </c>
      <c r="D7" s="15">
        <v>0</v>
      </c>
      <c r="E7" s="16">
        <f t="shared" si="0"/>
        <v>12.5625</v>
      </c>
      <c r="F7" s="16">
        <f t="shared" si="1"/>
        <v>0</v>
      </c>
      <c r="G7" s="16">
        <f t="shared" si="2"/>
        <v>21.890547263681594</v>
      </c>
      <c r="H7" s="16">
        <f t="shared" si="3"/>
        <v>21.890547263681594</v>
      </c>
      <c r="I7" s="17">
        <f t="shared" si="4"/>
        <v>62565</v>
      </c>
      <c r="J7" s="17">
        <f t="shared" si="5"/>
        <v>1369582.0895522388</v>
      </c>
      <c r="K7" s="17">
        <f t="shared" si="6"/>
        <v>424570.44776119402</v>
      </c>
      <c r="L7" s="17">
        <v>0</v>
      </c>
      <c r="M7" s="17">
        <f t="shared" si="7"/>
        <v>1794152.5373134329</v>
      </c>
      <c r="N7" s="18">
        <v>0</v>
      </c>
      <c r="O7" s="18">
        <f t="shared" si="8"/>
        <v>1794152.5373134329</v>
      </c>
    </row>
    <row r="8" spans="1:15" ht="13.5" customHeight="1" x14ac:dyDescent="0.35">
      <c r="A8" s="13">
        <v>21001</v>
      </c>
      <c r="B8" s="13" t="s">
        <v>70</v>
      </c>
      <c r="C8" s="14">
        <v>173</v>
      </c>
      <c r="D8" s="15">
        <v>0</v>
      </c>
      <c r="E8" s="16">
        <f t="shared" si="0"/>
        <v>12</v>
      </c>
      <c r="F8" s="16">
        <f t="shared" si="1"/>
        <v>0</v>
      </c>
      <c r="G8" s="16">
        <f t="shared" si="2"/>
        <v>14.416666666666666</v>
      </c>
      <c r="H8" s="16">
        <f t="shared" si="3"/>
        <v>14.416666666666666</v>
      </c>
      <c r="I8" s="17">
        <f t="shared" si="4"/>
        <v>62565</v>
      </c>
      <c r="J8" s="17">
        <f t="shared" si="5"/>
        <v>901978.75</v>
      </c>
      <c r="K8" s="17">
        <f t="shared" si="6"/>
        <v>279613.41249999998</v>
      </c>
      <c r="L8" s="17">
        <v>0</v>
      </c>
      <c r="M8" s="17">
        <f t="shared" si="7"/>
        <v>1181592.1625000001</v>
      </c>
      <c r="N8" s="18">
        <v>0</v>
      </c>
      <c r="O8" s="18">
        <f t="shared" si="8"/>
        <v>1181592.1625000001</v>
      </c>
    </row>
    <row r="9" spans="1:15" ht="13.5" customHeight="1" x14ac:dyDescent="0.35">
      <c r="A9" s="13">
        <v>4001</v>
      </c>
      <c r="B9" s="13" t="s">
        <v>30</v>
      </c>
      <c r="C9" s="14">
        <v>256</v>
      </c>
      <c r="D9" s="15">
        <v>0</v>
      </c>
      <c r="E9" s="16">
        <f t="shared" si="0"/>
        <v>12.42</v>
      </c>
      <c r="F9" s="16">
        <f t="shared" si="1"/>
        <v>0</v>
      </c>
      <c r="G9" s="16">
        <f t="shared" si="2"/>
        <v>20.611916264090176</v>
      </c>
      <c r="H9" s="16">
        <f t="shared" si="3"/>
        <v>20.611916264090176</v>
      </c>
      <c r="I9" s="17">
        <f t="shared" si="4"/>
        <v>62565</v>
      </c>
      <c r="J9" s="17">
        <f t="shared" si="5"/>
        <v>1289584.5410628018</v>
      </c>
      <c r="K9" s="17">
        <f t="shared" si="6"/>
        <v>399771.20772946859</v>
      </c>
      <c r="L9" s="17">
        <v>0</v>
      </c>
      <c r="M9" s="17">
        <f t="shared" si="7"/>
        <v>1689355.7487922704</v>
      </c>
      <c r="N9" s="18">
        <v>0</v>
      </c>
      <c r="O9" s="18">
        <f t="shared" si="8"/>
        <v>1689355.7487922704</v>
      </c>
    </row>
    <row r="10" spans="1:15" ht="13.5" customHeight="1" x14ac:dyDescent="0.35">
      <c r="A10" s="13">
        <v>49001</v>
      </c>
      <c r="B10" s="13" t="s">
        <v>127</v>
      </c>
      <c r="C10" s="14">
        <v>498</v>
      </c>
      <c r="D10" s="15">
        <v>0</v>
      </c>
      <c r="E10" s="16">
        <f t="shared" si="0"/>
        <v>14.234999999999999</v>
      </c>
      <c r="F10" s="16">
        <f t="shared" si="1"/>
        <v>0</v>
      </c>
      <c r="G10" s="16">
        <f t="shared" si="2"/>
        <v>34.98419388830348</v>
      </c>
      <c r="H10" s="16">
        <f t="shared" si="3"/>
        <v>34.98419388830348</v>
      </c>
      <c r="I10" s="17">
        <f t="shared" si="4"/>
        <v>62565</v>
      </c>
      <c r="J10" s="17">
        <f t="shared" si="5"/>
        <v>2188786.090621707</v>
      </c>
      <c r="K10" s="17">
        <f t="shared" si="6"/>
        <v>678523.68809272919</v>
      </c>
      <c r="L10" s="17">
        <v>0</v>
      </c>
      <c r="M10" s="17">
        <f t="shared" si="7"/>
        <v>2867309.7787144361</v>
      </c>
      <c r="N10" s="18">
        <v>0</v>
      </c>
      <c r="O10" s="18">
        <f t="shared" si="8"/>
        <v>2867309.7787144361</v>
      </c>
    </row>
    <row r="11" spans="1:15" ht="13.5" customHeight="1" x14ac:dyDescent="0.35">
      <c r="A11" s="13">
        <v>9001</v>
      </c>
      <c r="B11" s="13" t="s">
        <v>43</v>
      </c>
      <c r="C11" s="14">
        <v>1373.92</v>
      </c>
      <c r="D11" s="15">
        <v>0.75</v>
      </c>
      <c r="E11" s="16">
        <f t="shared" si="0"/>
        <v>15</v>
      </c>
      <c r="F11" s="16">
        <f t="shared" si="1"/>
        <v>0.05</v>
      </c>
      <c r="G11" s="16">
        <f t="shared" si="2"/>
        <v>91.594666666666669</v>
      </c>
      <c r="H11" s="16">
        <f t="shared" si="3"/>
        <v>91.644666666666666</v>
      </c>
      <c r="I11" s="17">
        <f t="shared" si="4"/>
        <v>62565</v>
      </c>
      <c r="J11" s="17">
        <f t="shared" si="5"/>
        <v>5733748.5700000003</v>
      </c>
      <c r="K11" s="17">
        <f t="shared" si="6"/>
        <v>1777462.0567000001</v>
      </c>
      <c r="L11" s="17">
        <v>0</v>
      </c>
      <c r="M11" s="17">
        <f t="shared" si="7"/>
        <v>7511210.6267000008</v>
      </c>
      <c r="N11" s="18">
        <v>0</v>
      </c>
      <c r="O11" s="18">
        <f t="shared" si="8"/>
        <v>7511210.6267000008</v>
      </c>
    </row>
    <row r="12" spans="1:15" ht="13.5" customHeight="1" x14ac:dyDescent="0.35">
      <c r="A12" s="13">
        <v>3001</v>
      </c>
      <c r="B12" s="13" t="s">
        <v>29</v>
      </c>
      <c r="C12" s="14">
        <v>480</v>
      </c>
      <c r="D12" s="15">
        <v>0</v>
      </c>
      <c r="E12" s="16">
        <f t="shared" si="0"/>
        <v>14.1</v>
      </c>
      <c r="F12" s="16">
        <f t="shared" si="1"/>
        <v>0</v>
      </c>
      <c r="G12" s="16">
        <f t="shared" si="2"/>
        <v>34.042553191489361</v>
      </c>
      <c r="H12" s="16">
        <f t="shared" si="3"/>
        <v>34.042553191489361</v>
      </c>
      <c r="I12" s="17">
        <f t="shared" si="4"/>
        <v>62565</v>
      </c>
      <c r="J12" s="17">
        <f t="shared" si="5"/>
        <v>2129872.3404255318</v>
      </c>
      <c r="K12" s="17">
        <f t="shared" si="6"/>
        <v>660260.42553191492</v>
      </c>
      <c r="L12" s="17">
        <v>0</v>
      </c>
      <c r="M12" s="17">
        <f t="shared" si="7"/>
        <v>2790132.7659574468</v>
      </c>
      <c r="N12" s="18">
        <v>0</v>
      </c>
      <c r="O12" s="18">
        <f t="shared" si="8"/>
        <v>2790132.7659574468</v>
      </c>
    </row>
    <row r="13" spans="1:15" ht="13.5" customHeight="1" x14ac:dyDescent="0.35">
      <c r="A13" s="13">
        <v>61002</v>
      </c>
      <c r="B13" s="13" t="s">
        <v>164</v>
      </c>
      <c r="C13" s="14">
        <v>675</v>
      </c>
      <c r="D13" s="15">
        <v>0</v>
      </c>
      <c r="E13" s="16">
        <f t="shared" si="0"/>
        <v>15</v>
      </c>
      <c r="F13" s="16">
        <f t="shared" si="1"/>
        <v>0</v>
      </c>
      <c r="G13" s="16">
        <f t="shared" si="2"/>
        <v>45</v>
      </c>
      <c r="H13" s="16">
        <f t="shared" si="3"/>
        <v>45</v>
      </c>
      <c r="I13" s="17">
        <f t="shared" si="4"/>
        <v>62565</v>
      </c>
      <c r="J13" s="17">
        <f t="shared" si="5"/>
        <v>2815425</v>
      </c>
      <c r="K13" s="17">
        <f t="shared" si="6"/>
        <v>872781.75</v>
      </c>
      <c r="L13" s="17">
        <v>0</v>
      </c>
      <c r="M13" s="17">
        <f t="shared" si="7"/>
        <v>3688206.75</v>
      </c>
      <c r="N13" s="18">
        <v>0</v>
      </c>
      <c r="O13" s="18">
        <f t="shared" si="8"/>
        <v>3688206.75</v>
      </c>
    </row>
    <row r="14" spans="1:15" ht="13.5" customHeight="1" x14ac:dyDescent="0.35">
      <c r="A14" s="13">
        <v>25001</v>
      </c>
      <c r="B14" s="13" t="s">
        <v>79</v>
      </c>
      <c r="C14" s="14">
        <v>96</v>
      </c>
      <c r="D14" s="15">
        <v>0</v>
      </c>
      <c r="E14" s="16">
        <f t="shared" si="0"/>
        <v>12</v>
      </c>
      <c r="F14" s="16">
        <f t="shared" si="1"/>
        <v>0</v>
      </c>
      <c r="G14" s="16">
        <f t="shared" si="2"/>
        <v>8</v>
      </c>
      <c r="H14" s="16">
        <f t="shared" si="3"/>
        <v>8</v>
      </c>
      <c r="I14" s="17">
        <f t="shared" si="4"/>
        <v>62565</v>
      </c>
      <c r="J14" s="17">
        <f t="shared" si="5"/>
        <v>500520</v>
      </c>
      <c r="K14" s="17">
        <f t="shared" si="6"/>
        <v>155161.20000000001</v>
      </c>
      <c r="L14" s="17">
        <v>0</v>
      </c>
      <c r="M14" s="17">
        <f t="shared" si="7"/>
        <v>655681.19999999995</v>
      </c>
      <c r="N14" s="18">
        <v>0</v>
      </c>
      <c r="O14" s="18">
        <f t="shared" si="8"/>
        <v>655681.19999999995</v>
      </c>
    </row>
    <row r="15" spans="1:15" ht="13.5" customHeight="1" x14ac:dyDescent="0.35">
      <c r="A15" s="13">
        <v>52001</v>
      </c>
      <c r="B15" s="13" t="s">
        <v>141</v>
      </c>
      <c r="C15" s="14">
        <v>149</v>
      </c>
      <c r="D15" s="15">
        <v>0</v>
      </c>
      <c r="E15" s="16">
        <f t="shared" si="0"/>
        <v>12</v>
      </c>
      <c r="F15" s="16">
        <f t="shared" si="1"/>
        <v>0</v>
      </c>
      <c r="G15" s="16">
        <f t="shared" si="2"/>
        <v>12.416666666666666</v>
      </c>
      <c r="H15" s="16">
        <f t="shared" si="3"/>
        <v>12.416666666666666</v>
      </c>
      <c r="I15" s="17">
        <f t="shared" si="4"/>
        <v>62565</v>
      </c>
      <c r="J15" s="17">
        <f t="shared" si="5"/>
        <v>776848.75</v>
      </c>
      <c r="K15" s="17">
        <f t="shared" si="6"/>
        <v>240823.11249999999</v>
      </c>
      <c r="L15" s="17">
        <v>0</v>
      </c>
      <c r="M15" s="17">
        <f t="shared" si="7"/>
        <v>1017671.8625</v>
      </c>
      <c r="N15" s="18">
        <v>0</v>
      </c>
      <c r="O15" s="18">
        <f t="shared" si="8"/>
        <v>1017671.8625</v>
      </c>
    </row>
    <row r="16" spans="1:15" ht="13.5" customHeight="1" x14ac:dyDescent="0.35">
      <c r="A16" s="13">
        <v>4002</v>
      </c>
      <c r="B16" s="13" t="s">
        <v>31</v>
      </c>
      <c r="C16" s="14">
        <v>510</v>
      </c>
      <c r="D16" s="15">
        <v>3.75</v>
      </c>
      <c r="E16" s="16">
        <f t="shared" si="0"/>
        <v>14.324999999999999</v>
      </c>
      <c r="F16" s="16">
        <f t="shared" si="1"/>
        <v>0.26178010471204188</v>
      </c>
      <c r="G16" s="16">
        <f t="shared" si="2"/>
        <v>35.602094240837701</v>
      </c>
      <c r="H16" s="16">
        <f t="shared" si="3"/>
        <v>35.863874345549746</v>
      </c>
      <c r="I16" s="17">
        <f t="shared" si="4"/>
        <v>62565</v>
      </c>
      <c r="J16" s="17">
        <f t="shared" si="5"/>
        <v>2243823.2984293201</v>
      </c>
      <c r="K16" s="17">
        <f t="shared" si="6"/>
        <v>695585.22251308919</v>
      </c>
      <c r="L16" s="17">
        <v>0</v>
      </c>
      <c r="M16" s="17">
        <f t="shared" si="7"/>
        <v>2939408.5209424095</v>
      </c>
      <c r="N16" s="18">
        <v>0</v>
      </c>
      <c r="O16" s="18">
        <f t="shared" si="8"/>
        <v>2939408.5209424095</v>
      </c>
    </row>
    <row r="17" spans="1:15" ht="13.5" customHeight="1" x14ac:dyDescent="0.35">
      <c r="A17" s="13">
        <v>22001</v>
      </c>
      <c r="B17" s="13" t="s">
        <v>72</v>
      </c>
      <c r="C17" s="14">
        <v>110.2</v>
      </c>
      <c r="D17" s="15">
        <v>0</v>
      </c>
      <c r="E17" s="16">
        <f t="shared" si="0"/>
        <v>12</v>
      </c>
      <c r="F17" s="16">
        <f t="shared" si="1"/>
        <v>0</v>
      </c>
      <c r="G17" s="16">
        <f t="shared" si="2"/>
        <v>9.1833333333333336</v>
      </c>
      <c r="H17" s="16">
        <f t="shared" si="3"/>
        <v>9.1833333333333336</v>
      </c>
      <c r="I17" s="17">
        <f t="shared" si="4"/>
        <v>62565</v>
      </c>
      <c r="J17" s="17">
        <f t="shared" si="5"/>
        <v>574555.25</v>
      </c>
      <c r="K17" s="17">
        <f t="shared" si="6"/>
        <v>178112.1275</v>
      </c>
      <c r="L17" s="17">
        <v>0</v>
      </c>
      <c r="M17" s="17">
        <f t="shared" si="7"/>
        <v>752667.37749999994</v>
      </c>
      <c r="N17" s="18">
        <v>0</v>
      </c>
      <c r="O17" s="18">
        <f t="shared" si="8"/>
        <v>752667.37749999994</v>
      </c>
    </row>
    <row r="18" spans="1:15" ht="13.5" customHeight="1" x14ac:dyDescent="0.35">
      <c r="A18" s="13">
        <v>49002</v>
      </c>
      <c r="B18" s="13" t="s">
        <v>128</v>
      </c>
      <c r="C18" s="14">
        <v>3932.2</v>
      </c>
      <c r="D18" s="15">
        <v>4</v>
      </c>
      <c r="E18" s="16">
        <f t="shared" si="0"/>
        <v>15</v>
      </c>
      <c r="F18" s="16">
        <f t="shared" si="1"/>
        <v>0.26666666666666666</v>
      </c>
      <c r="G18" s="16">
        <f t="shared" si="2"/>
        <v>262.14666666666665</v>
      </c>
      <c r="H18" s="16">
        <f t="shared" si="3"/>
        <v>262.4133333333333</v>
      </c>
      <c r="I18" s="17">
        <f t="shared" si="4"/>
        <v>62565</v>
      </c>
      <c r="J18" s="17">
        <f t="shared" si="5"/>
        <v>16417890.199999997</v>
      </c>
      <c r="K18" s="17">
        <f t="shared" si="6"/>
        <v>5089545.9619999994</v>
      </c>
      <c r="L18" s="17">
        <v>0</v>
      </c>
      <c r="M18" s="17">
        <f t="shared" si="7"/>
        <v>21507436.161999997</v>
      </c>
      <c r="N18" s="18">
        <v>0</v>
      </c>
      <c r="O18" s="18">
        <f t="shared" si="8"/>
        <v>21507436.161999997</v>
      </c>
    </row>
    <row r="19" spans="1:15" ht="13.5" customHeight="1" x14ac:dyDescent="0.35">
      <c r="A19" s="13">
        <v>30003</v>
      </c>
      <c r="B19" s="13" t="s">
        <v>91</v>
      </c>
      <c r="C19" s="14">
        <v>322.10000000000002</v>
      </c>
      <c r="D19" s="15">
        <v>0.25</v>
      </c>
      <c r="E19" s="16">
        <f t="shared" si="0"/>
        <v>12.915749999999999</v>
      </c>
      <c r="F19" s="16">
        <f t="shared" si="1"/>
        <v>1.9356212376362196E-2</v>
      </c>
      <c r="G19" s="16">
        <f t="shared" si="2"/>
        <v>24.938544025705053</v>
      </c>
      <c r="H19" s="16">
        <f t="shared" si="3"/>
        <v>24.957900238081415</v>
      </c>
      <c r="I19" s="17">
        <f t="shared" si="4"/>
        <v>62565</v>
      </c>
      <c r="J19" s="17">
        <f t="shared" si="5"/>
        <v>1561491.0283955636</v>
      </c>
      <c r="K19" s="17">
        <f t="shared" si="6"/>
        <v>484062.21880262473</v>
      </c>
      <c r="L19" s="17">
        <v>0</v>
      </c>
      <c r="M19" s="17">
        <f t="shared" si="7"/>
        <v>2045553.2471981882</v>
      </c>
      <c r="N19" s="18">
        <v>0</v>
      </c>
      <c r="O19" s="18">
        <f t="shared" si="8"/>
        <v>2045553.2471981882</v>
      </c>
    </row>
    <row r="20" spans="1:15" ht="13.5" customHeight="1" x14ac:dyDescent="0.35">
      <c r="A20" s="13">
        <v>45004</v>
      </c>
      <c r="B20" s="13" t="s">
        <v>121</v>
      </c>
      <c r="C20" s="14">
        <v>409.24</v>
      </c>
      <c r="D20" s="15">
        <v>2.75</v>
      </c>
      <c r="E20" s="16">
        <f t="shared" si="0"/>
        <v>13.5693</v>
      </c>
      <c r="F20" s="16">
        <f t="shared" si="1"/>
        <v>0.20266336509620983</v>
      </c>
      <c r="G20" s="16">
        <f t="shared" si="2"/>
        <v>30.159256557081058</v>
      </c>
      <c r="H20" s="16">
        <f t="shared" si="3"/>
        <v>30.361919922177268</v>
      </c>
      <c r="I20" s="17">
        <f t="shared" si="4"/>
        <v>62565</v>
      </c>
      <c r="J20" s="17">
        <f t="shared" si="5"/>
        <v>1899593.5199310207</v>
      </c>
      <c r="K20" s="17">
        <f t="shared" si="6"/>
        <v>588873.99117861642</v>
      </c>
      <c r="L20" s="17">
        <v>0</v>
      </c>
      <c r="M20" s="17">
        <f t="shared" si="7"/>
        <v>2488467.5111096371</v>
      </c>
      <c r="N20" s="18">
        <v>0</v>
      </c>
      <c r="O20" s="18">
        <f t="shared" si="8"/>
        <v>2488467.5111096371</v>
      </c>
    </row>
    <row r="21" spans="1:15" ht="13.5" customHeight="1" x14ac:dyDescent="0.35">
      <c r="A21" s="13">
        <v>5001</v>
      </c>
      <c r="B21" s="13" t="s">
        <v>33</v>
      </c>
      <c r="C21" s="14">
        <v>3341.87</v>
      </c>
      <c r="D21" s="15">
        <v>12.25</v>
      </c>
      <c r="E21" s="16">
        <f t="shared" si="0"/>
        <v>15</v>
      </c>
      <c r="F21" s="16">
        <f t="shared" si="1"/>
        <v>0.81666666666666665</v>
      </c>
      <c r="G21" s="16">
        <f t="shared" si="2"/>
        <v>222.79133333333331</v>
      </c>
      <c r="H21" s="16">
        <f t="shared" si="3"/>
        <v>223.60799999999998</v>
      </c>
      <c r="I21" s="17">
        <f t="shared" si="4"/>
        <v>62565</v>
      </c>
      <c r="J21" s="17">
        <f t="shared" si="5"/>
        <v>13990034.519999998</v>
      </c>
      <c r="K21" s="17">
        <f t="shared" si="6"/>
        <v>4336910.7011999991</v>
      </c>
      <c r="L21" s="17">
        <v>0</v>
      </c>
      <c r="M21" s="17">
        <f t="shared" si="7"/>
        <v>18326945.221199997</v>
      </c>
      <c r="N21" s="18">
        <v>0</v>
      </c>
      <c r="O21" s="18">
        <f t="shared" si="8"/>
        <v>18326945.221199997</v>
      </c>
    </row>
    <row r="22" spans="1:15" ht="13.5" customHeight="1" x14ac:dyDescent="0.35">
      <c r="A22" s="13">
        <v>26002</v>
      </c>
      <c r="B22" s="13" t="s">
        <v>82</v>
      </c>
      <c r="C22" s="14">
        <v>220</v>
      </c>
      <c r="D22" s="15">
        <v>0</v>
      </c>
      <c r="E22" s="16">
        <f t="shared" si="0"/>
        <v>12.15</v>
      </c>
      <c r="F22" s="16">
        <f t="shared" si="1"/>
        <v>0</v>
      </c>
      <c r="G22" s="16">
        <f t="shared" si="2"/>
        <v>18.106995884773664</v>
      </c>
      <c r="H22" s="16">
        <f t="shared" si="3"/>
        <v>18.106995884773664</v>
      </c>
      <c r="I22" s="17">
        <f t="shared" si="4"/>
        <v>62565</v>
      </c>
      <c r="J22" s="17">
        <f t="shared" si="5"/>
        <v>1132864.1975308643</v>
      </c>
      <c r="K22" s="17">
        <f t="shared" si="6"/>
        <v>351187.90123456792</v>
      </c>
      <c r="L22" s="17">
        <v>0</v>
      </c>
      <c r="M22" s="17">
        <f t="shared" si="7"/>
        <v>1484052.0987654321</v>
      </c>
      <c r="N22" s="18">
        <v>0</v>
      </c>
      <c r="O22" s="18">
        <f t="shared" si="8"/>
        <v>1484052.0987654321</v>
      </c>
    </row>
    <row r="23" spans="1:15" ht="13.5" customHeight="1" x14ac:dyDescent="0.35">
      <c r="A23" s="13">
        <v>43001</v>
      </c>
      <c r="B23" s="13" t="s">
        <v>116</v>
      </c>
      <c r="C23" s="14">
        <v>202.22</v>
      </c>
      <c r="D23" s="15">
        <v>0.25</v>
      </c>
      <c r="E23" s="16">
        <f t="shared" si="0"/>
        <v>12.01665</v>
      </c>
      <c r="F23" s="16">
        <f t="shared" si="1"/>
        <v>2.0804467135183267E-2</v>
      </c>
      <c r="G23" s="16">
        <f t="shared" si="2"/>
        <v>16.828317376307041</v>
      </c>
      <c r="H23" s="16">
        <f t="shared" si="3"/>
        <v>16.849121843442223</v>
      </c>
      <c r="I23" s="17">
        <f t="shared" si="4"/>
        <v>62565</v>
      </c>
      <c r="J23" s="17">
        <f t="shared" si="5"/>
        <v>1054165.3081349626</v>
      </c>
      <c r="K23" s="17">
        <f t="shared" si="6"/>
        <v>326791.24552183837</v>
      </c>
      <c r="L23" s="17">
        <v>0</v>
      </c>
      <c r="M23" s="17">
        <f t="shared" si="7"/>
        <v>1380956.5536568009</v>
      </c>
      <c r="N23" s="18">
        <v>0</v>
      </c>
      <c r="O23" s="18">
        <f t="shared" si="8"/>
        <v>1380956.5536568009</v>
      </c>
    </row>
    <row r="24" spans="1:15" ht="13.5" customHeight="1" x14ac:dyDescent="0.35">
      <c r="A24" s="13">
        <v>41001</v>
      </c>
      <c r="B24" s="13" t="s">
        <v>111</v>
      </c>
      <c r="C24" s="14">
        <v>880.5</v>
      </c>
      <c r="D24" s="15">
        <v>0.25</v>
      </c>
      <c r="E24" s="16">
        <f t="shared" si="0"/>
        <v>15</v>
      </c>
      <c r="F24" s="16">
        <f t="shared" si="1"/>
        <v>1.6666666666666666E-2</v>
      </c>
      <c r="G24" s="16">
        <f t="shared" si="2"/>
        <v>58.7</v>
      </c>
      <c r="H24" s="16">
        <f t="shared" si="3"/>
        <v>58.716666666666669</v>
      </c>
      <c r="I24" s="17">
        <f t="shared" si="4"/>
        <v>62565</v>
      </c>
      <c r="J24" s="17">
        <f t="shared" si="5"/>
        <v>3673608.25</v>
      </c>
      <c r="K24" s="17">
        <f t="shared" si="6"/>
        <v>1138818.5574999999</v>
      </c>
      <c r="L24" s="17">
        <v>6907</v>
      </c>
      <c r="M24" s="17">
        <f t="shared" si="7"/>
        <v>4819333.8075000001</v>
      </c>
      <c r="N24" s="18">
        <v>0</v>
      </c>
      <c r="O24" s="18">
        <f t="shared" si="8"/>
        <v>4819333.8075000001</v>
      </c>
    </row>
    <row r="25" spans="1:15" ht="13.5" customHeight="1" x14ac:dyDescent="0.35">
      <c r="A25" s="13">
        <v>28001</v>
      </c>
      <c r="B25" s="13" t="s">
        <v>86</v>
      </c>
      <c r="C25" s="14">
        <v>274</v>
      </c>
      <c r="D25" s="15">
        <v>0.25</v>
      </c>
      <c r="E25" s="16">
        <f t="shared" si="0"/>
        <v>12.555</v>
      </c>
      <c r="F25" s="16">
        <f t="shared" si="1"/>
        <v>1.9912385503783353E-2</v>
      </c>
      <c r="G25" s="16">
        <f t="shared" si="2"/>
        <v>21.823974512146556</v>
      </c>
      <c r="H25" s="16">
        <f t="shared" si="3"/>
        <v>21.843886897650339</v>
      </c>
      <c r="I25" s="17">
        <f t="shared" si="4"/>
        <v>62565</v>
      </c>
      <c r="J25" s="17">
        <f t="shared" si="5"/>
        <v>1366662.7837514936</v>
      </c>
      <c r="K25" s="17">
        <f t="shared" si="6"/>
        <v>423665.46296296298</v>
      </c>
      <c r="L25" s="17">
        <v>0</v>
      </c>
      <c r="M25" s="17">
        <f t="shared" si="7"/>
        <v>1790328.2467144565</v>
      </c>
      <c r="N25" s="18">
        <v>0</v>
      </c>
      <c r="O25" s="18">
        <f t="shared" si="8"/>
        <v>1790328.2467144565</v>
      </c>
    </row>
    <row r="26" spans="1:15" ht="13.5" customHeight="1" x14ac:dyDescent="0.35">
      <c r="A26" s="13">
        <v>60001</v>
      </c>
      <c r="B26" s="13" t="s">
        <v>159</v>
      </c>
      <c r="C26" s="14">
        <v>225.13</v>
      </c>
      <c r="D26" s="15">
        <v>0</v>
      </c>
      <c r="E26" s="16">
        <f t="shared" si="0"/>
        <v>12.188475</v>
      </c>
      <c r="F26" s="16">
        <f t="shared" si="1"/>
        <v>0</v>
      </c>
      <c r="G26" s="16">
        <f t="shared" si="2"/>
        <v>18.470727470007528</v>
      </c>
      <c r="H26" s="16">
        <f t="shared" si="3"/>
        <v>18.470727470007528</v>
      </c>
      <c r="I26" s="17">
        <f t="shared" si="4"/>
        <v>62565</v>
      </c>
      <c r="J26" s="17">
        <f t="shared" si="5"/>
        <v>1155621.064161021</v>
      </c>
      <c r="K26" s="17">
        <f t="shared" si="6"/>
        <v>358242.52988991654</v>
      </c>
      <c r="L26" s="17">
        <v>0</v>
      </c>
      <c r="M26" s="17">
        <f t="shared" si="7"/>
        <v>1513863.5940509376</v>
      </c>
      <c r="N26" s="18">
        <v>0</v>
      </c>
      <c r="O26" s="18">
        <f t="shared" si="8"/>
        <v>1513863.5940509376</v>
      </c>
    </row>
    <row r="27" spans="1:15" ht="13.5" customHeight="1" x14ac:dyDescent="0.35">
      <c r="A27" s="13">
        <v>7001</v>
      </c>
      <c r="B27" s="13" t="s">
        <v>41</v>
      </c>
      <c r="C27" s="14">
        <v>872.28</v>
      </c>
      <c r="D27" s="15">
        <v>0</v>
      </c>
      <c r="E27" s="16">
        <f t="shared" si="0"/>
        <v>15</v>
      </c>
      <c r="F27" s="16">
        <f t="shared" si="1"/>
        <v>0</v>
      </c>
      <c r="G27" s="16">
        <f t="shared" si="2"/>
        <v>58.152000000000001</v>
      </c>
      <c r="H27" s="16">
        <f t="shared" si="3"/>
        <v>58.152000000000001</v>
      </c>
      <c r="I27" s="17">
        <f t="shared" si="4"/>
        <v>62565</v>
      </c>
      <c r="J27" s="17">
        <f t="shared" si="5"/>
        <v>3638279.88</v>
      </c>
      <c r="K27" s="17">
        <f t="shared" si="6"/>
        <v>1127866.7627999999</v>
      </c>
      <c r="L27" s="17">
        <v>0</v>
      </c>
      <c r="M27" s="17">
        <f t="shared" si="7"/>
        <v>4766146.6427999996</v>
      </c>
      <c r="N27" s="18">
        <v>0</v>
      </c>
      <c r="O27" s="18">
        <f t="shared" si="8"/>
        <v>4766146.6427999996</v>
      </c>
    </row>
    <row r="28" spans="1:15" ht="13.5" customHeight="1" x14ac:dyDescent="0.35">
      <c r="A28" s="13">
        <v>39001</v>
      </c>
      <c r="B28" s="13" t="s">
        <v>105</v>
      </c>
      <c r="C28" s="14">
        <v>586</v>
      </c>
      <c r="D28" s="15">
        <v>2.25</v>
      </c>
      <c r="E28" s="16">
        <f t="shared" si="0"/>
        <v>14.895</v>
      </c>
      <c r="F28" s="16">
        <f t="shared" si="1"/>
        <v>0.15105740181268881</v>
      </c>
      <c r="G28" s="16">
        <f t="shared" si="2"/>
        <v>39.342061094326958</v>
      </c>
      <c r="H28" s="16">
        <f t="shared" si="3"/>
        <v>39.493118496139644</v>
      </c>
      <c r="I28" s="17">
        <f t="shared" si="4"/>
        <v>62565</v>
      </c>
      <c r="J28" s="17">
        <f t="shared" si="5"/>
        <v>2470886.9587109769</v>
      </c>
      <c r="K28" s="17">
        <f t="shared" si="6"/>
        <v>765974.95720040286</v>
      </c>
      <c r="L28" s="17">
        <v>0</v>
      </c>
      <c r="M28" s="17">
        <f t="shared" si="7"/>
        <v>3236861.9159113797</v>
      </c>
      <c r="N28" s="18">
        <v>0</v>
      </c>
      <c r="O28" s="18">
        <f t="shared" si="8"/>
        <v>3236861.9159113797</v>
      </c>
    </row>
    <row r="29" spans="1:15" ht="13.5" customHeight="1" x14ac:dyDescent="0.35">
      <c r="A29" s="13">
        <v>12002</v>
      </c>
      <c r="B29" s="13" t="s">
        <v>49</v>
      </c>
      <c r="C29" s="14">
        <v>351</v>
      </c>
      <c r="D29" s="15">
        <v>10.5</v>
      </c>
      <c r="E29" s="16">
        <f t="shared" si="0"/>
        <v>13.1325</v>
      </c>
      <c r="F29" s="16">
        <f t="shared" si="1"/>
        <v>0.79954311821816104</v>
      </c>
      <c r="G29" s="16">
        <f t="shared" si="2"/>
        <v>26.727584237578526</v>
      </c>
      <c r="H29" s="16">
        <f t="shared" si="3"/>
        <v>27.527127355796686</v>
      </c>
      <c r="I29" s="17">
        <f t="shared" si="4"/>
        <v>62565</v>
      </c>
      <c r="J29" s="17">
        <f t="shared" si="5"/>
        <v>1722234.7230154197</v>
      </c>
      <c r="K29" s="17">
        <f t="shared" si="6"/>
        <v>533892.76413478004</v>
      </c>
      <c r="L29" s="17">
        <v>0</v>
      </c>
      <c r="M29" s="17">
        <f t="shared" si="7"/>
        <v>2256127.4871501997</v>
      </c>
      <c r="N29" s="18">
        <v>0</v>
      </c>
      <c r="O29" s="18">
        <f t="shared" si="8"/>
        <v>2256127.4871501997</v>
      </c>
    </row>
    <row r="30" spans="1:15" ht="13.5" customHeight="1" x14ac:dyDescent="0.35">
      <c r="A30" s="13">
        <v>50005</v>
      </c>
      <c r="B30" s="13" t="s">
        <v>135</v>
      </c>
      <c r="C30" s="14">
        <v>250</v>
      </c>
      <c r="D30" s="15">
        <v>0</v>
      </c>
      <c r="E30" s="16">
        <f t="shared" si="0"/>
        <v>12.375</v>
      </c>
      <c r="F30" s="16">
        <f t="shared" si="1"/>
        <v>0</v>
      </c>
      <c r="G30" s="16">
        <f t="shared" si="2"/>
        <v>20.202020202020201</v>
      </c>
      <c r="H30" s="16">
        <f t="shared" si="3"/>
        <v>20.202020202020201</v>
      </c>
      <c r="I30" s="17">
        <f t="shared" si="4"/>
        <v>62565</v>
      </c>
      <c r="J30" s="17">
        <f t="shared" si="5"/>
        <v>1263939.3939393938</v>
      </c>
      <c r="K30" s="17">
        <f t="shared" si="6"/>
        <v>391821.2121212121</v>
      </c>
      <c r="L30" s="17">
        <v>0</v>
      </c>
      <c r="M30" s="17">
        <f t="shared" si="7"/>
        <v>1655760.606060606</v>
      </c>
      <c r="N30" s="18">
        <v>0</v>
      </c>
      <c r="O30" s="18">
        <f t="shared" si="8"/>
        <v>1655760.606060606</v>
      </c>
    </row>
    <row r="31" spans="1:15" ht="13.5" customHeight="1" x14ac:dyDescent="0.35">
      <c r="A31" s="13">
        <v>59003</v>
      </c>
      <c r="B31" s="13" t="s">
        <v>158</v>
      </c>
      <c r="C31" s="14">
        <v>228</v>
      </c>
      <c r="D31" s="15">
        <v>0</v>
      </c>
      <c r="E31" s="16">
        <f t="shared" si="0"/>
        <v>12.21</v>
      </c>
      <c r="F31" s="16">
        <f t="shared" si="1"/>
        <v>0</v>
      </c>
      <c r="G31" s="16">
        <f t="shared" si="2"/>
        <v>18.67321867321867</v>
      </c>
      <c r="H31" s="16">
        <f t="shared" si="3"/>
        <v>18.67321867321867</v>
      </c>
      <c r="I31" s="17">
        <f t="shared" si="4"/>
        <v>62565</v>
      </c>
      <c r="J31" s="17">
        <f t="shared" si="5"/>
        <v>1168289.9262899261</v>
      </c>
      <c r="K31" s="17">
        <f t="shared" si="6"/>
        <v>362169.87714987708</v>
      </c>
      <c r="L31" s="17">
        <v>0</v>
      </c>
      <c r="M31" s="17">
        <f t="shared" si="7"/>
        <v>1530459.8034398032</v>
      </c>
      <c r="N31" s="18">
        <v>0</v>
      </c>
      <c r="O31" s="18">
        <f t="shared" si="8"/>
        <v>1530459.8034398032</v>
      </c>
    </row>
    <row r="32" spans="1:15" ht="13.5" customHeight="1" x14ac:dyDescent="0.35">
      <c r="A32" s="13">
        <v>21003</v>
      </c>
      <c r="B32" s="13" t="s">
        <v>71</v>
      </c>
      <c r="C32" s="14">
        <v>246</v>
      </c>
      <c r="D32" s="15">
        <v>0</v>
      </c>
      <c r="E32" s="16">
        <f t="shared" si="0"/>
        <v>12.345000000000001</v>
      </c>
      <c r="F32" s="16">
        <f t="shared" si="1"/>
        <v>0</v>
      </c>
      <c r="G32" s="16">
        <f t="shared" si="2"/>
        <v>19.927095990279465</v>
      </c>
      <c r="H32" s="16">
        <f t="shared" si="3"/>
        <v>19.927095990279465</v>
      </c>
      <c r="I32" s="17">
        <f t="shared" si="4"/>
        <v>62565</v>
      </c>
      <c r="J32" s="17">
        <f t="shared" si="5"/>
        <v>1246738.7606318346</v>
      </c>
      <c r="K32" s="17">
        <f t="shared" si="6"/>
        <v>386489.01579586871</v>
      </c>
      <c r="L32" s="17">
        <v>0</v>
      </c>
      <c r="M32" s="17">
        <f t="shared" si="7"/>
        <v>1633227.7764277034</v>
      </c>
      <c r="N32" s="18">
        <v>0</v>
      </c>
      <c r="O32" s="18">
        <f t="shared" si="8"/>
        <v>1633227.7764277034</v>
      </c>
    </row>
    <row r="33" spans="1:15" ht="13.5" customHeight="1" x14ac:dyDescent="0.35">
      <c r="A33" s="13">
        <v>16001</v>
      </c>
      <c r="B33" s="13" t="s">
        <v>60</v>
      </c>
      <c r="C33" s="14">
        <v>881.16</v>
      </c>
      <c r="D33" s="15">
        <v>0.75</v>
      </c>
      <c r="E33" s="16">
        <f t="shared" si="0"/>
        <v>15</v>
      </c>
      <c r="F33" s="16">
        <f t="shared" si="1"/>
        <v>0.05</v>
      </c>
      <c r="G33" s="16">
        <f t="shared" si="2"/>
        <v>58.744</v>
      </c>
      <c r="H33" s="16">
        <f t="shared" si="3"/>
        <v>58.793999999999997</v>
      </c>
      <c r="I33" s="17">
        <f t="shared" si="4"/>
        <v>62565</v>
      </c>
      <c r="J33" s="17">
        <f t="shared" si="5"/>
        <v>3678446.61</v>
      </c>
      <c r="K33" s="17">
        <f t="shared" si="6"/>
        <v>1140318.4490999999</v>
      </c>
      <c r="L33" s="17">
        <v>0</v>
      </c>
      <c r="M33" s="17">
        <f t="shared" si="7"/>
        <v>4818765.0591000002</v>
      </c>
      <c r="N33" s="18">
        <v>0</v>
      </c>
      <c r="O33" s="18">
        <f t="shared" si="8"/>
        <v>4818765.0591000002</v>
      </c>
    </row>
    <row r="34" spans="1:15" ht="13.5" customHeight="1" x14ac:dyDescent="0.35">
      <c r="A34" s="13">
        <v>61008</v>
      </c>
      <c r="B34" s="13" t="s">
        <v>166</v>
      </c>
      <c r="C34" s="14">
        <v>1294.78</v>
      </c>
      <c r="D34" s="15">
        <v>1</v>
      </c>
      <c r="E34" s="16">
        <f t="shared" si="0"/>
        <v>15</v>
      </c>
      <c r="F34" s="16">
        <f t="shared" si="1"/>
        <v>6.6666666666666666E-2</v>
      </c>
      <c r="G34" s="16">
        <f t="shared" si="2"/>
        <v>86.318666666666658</v>
      </c>
      <c r="H34" s="16">
        <f t="shared" si="3"/>
        <v>86.385333333333321</v>
      </c>
      <c r="I34" s="17">
        <f t="shared" si="4"/>
        <v>62565</v>
      </c>
      <c r="J34" s="17">
        <f t="shared" si="5"/>
        <v>5404698.379999999</v>
      </c>
      <c r="K34" s="17">
        <f t="shared" si="6"/>
        <v>1675456.4977999998</v>
      </c>
      <c r="L34" s="17">
        <v>0</v>
      </c>
      <c r="M34" s="17">
        <f t="shared" si="7"/>
        <v>7080154.877799999</v>
      </c>
      <c r="N34" s="18">
        <v>0</v>
      </c>
      <c r="O34" s="18">
        <f t="shared" si="8"/>
        <v>7080154.877799999</v>
      </c>
    </row>
    <row r="35" spans="1:15" ht="13.5" customHeight="1" x14ac:dyDescent="0.35">
      <c r="A35" s="13">
        <v>38002</v>
      </c>
      <c r="B35" s="13" t="s">
        <v>103</v>
      </c>
      <c r="C35" s="14">
        <v>308</v>
      </c>
      <c r="D35" s="15">
        <v>0</v>
      </c>
      <c r="E35" s="16">
        <f t="shared" ref="E35:E65" si="9">IF(C35&lt;200,12,IF(C35&gt;600,15,(C35*0.0075)+10.5))</f>
        <v>12.81</v>
      </c>
      <c r="F35" s="16">
        <f t="shared" ref="F35:F65" si="10">D35/E35</f>
        <v>0</v>
      </c>
      <c r="G35" s="16">
        <f t="shared" ref="G35:G65" si="11">C35/E35</f>
        <v>24.043715846994534</v>
      </c>
      <c r="H35" s="16">
        <f t="shared" ref="H35:H65" si="12">G35+F35</f>
        <v>24.043715846994534</v>
      </c>
      <c r="I35" s="17">
        <f t="shared" ref="I35:I65" si="13">$I$1*1.29</f>
        <v>62565</v>
      </c>
      <c r="J35" s="17">
        <f t="shared" ref="J35:J65" si="14">H35*I35</f>
        <v>1504295.081967213</v>
      </c>
      <c r="K35" s="17">
        <f t="shared" ref="K35:K65" si="15">J35*0.31</f>
        <v>466331.47540983604</v>
      </c>
      <c r="L35" s="17">
        <v>0</v>
      </c>
      <c r="M35" s="17">
        <f t="shared" ref="M35:M65" si="16">J35+K35+L35</f>
        <v>1970626.557377049</v>
      </c>
      <c r="N35" s="18">
        <v>0</v>
      </c>
      <c r="O35" s="18">
        <f t="shared" ref="O35:O66" si="17">IF(N35&gt;0,N35,M35)</f>
        <v>1970626.557377049</v>
      </c>
    </row>
    <row r="36" spans="1:15" ht="13.5" customHeight="1" x14ac:dyDescent="0.35">
      <c r="A36" s="13">
        <v>49003</v>
      </c>
      <c r="B36" s="13" t="s">
        <v>129</v>
      </c>
      <c r="C36" s="14">
        <v>912.02</v>
      </c>
      <c r="D36" s="15">
        <v>1</v>
      </c>
      <c r="E36" s="16">
        <f t="shared" si="9"/>
        <v>15</v>
      </c>
      <c r="F36" s="16">
        <f t="shared" si="10"/>
        <v>6.6666666666666666E-2</v>
      </c>
      <c r="G36" s="16">
        <f t="shared" si="11"/>
        <v>60.801333333333332</v>
      </c>
      <c r="H36" s="16">
        <f t="shared" si="12"/>
        <v>60.868000000000002</v>
      </c>
      <c r="I36" s="17">
        <f t="shared" si="13"/>
        <v>62565</v>
      </c>
      <c r="J36" s="17">
        <f t="shared" si="14"/>
        <v>3808206.42</v>
      </c>
      <c r="K36" s="17">
        <f t="shared" si="15"/>
        <v>1180543.9901999999</v>
      </c>
      <c r="L36" s="17">
        <v>0</v>
      </c>
      <c r="M36" s="17">
        <f t="shared" si="16"/>
        <v>4988750.4101999998</v>
      </c>
      <c r="N36" s="18">
        <v>0</v>
      </c>
      <c r="O36" s="18">
        <f t="shared" si="17"/>
        <v>4988750.4101999998</v>
      </c>
    </row>
    <row r="37" spans="1:15" ht="13.5" customHeight="1" x14ac:dyDescent="0.35">
      <c r="A37" s="13">
        <v>5006</v>
      </c>
      <c r="B37" s="13" t="s">
        <v>36</v>
      </c>
      <c r="C37" s="14">
        <v>344</v>
      </c>
      <c r="D37" s="15">
        <v>2.5</v>
      </c>
      <c r="E37" s="16">
        <f t="shared" si="9"/>
        <v>13.08</v>
      </c>
      <c r="F37" s="16">
        <f t="shared" si="10"/>
        <v>0.19113149847094801</v>
      </c>
      <c r="G37" s="16">
        <f t="shared" si="11"/>
        <v>26.299694189602448</v>
      </c>
      <c r="H37" s="16">
        <f t="shared" si="12"/>
        <v>26.490825688073397</v>
      </c>
      <c r="I37" s="17">
        <f t="shared" si="13"/>
        <v>62565</v>
      </c>
      <c r="J37" s="17">
        <f t="shared" si="14"/>
        <v>1657398.509174312</v>
      </c>
      <c r="K37" s="17">
        <f t="shared" si="15"/>
        <v>513793.53784403671</v>
      </c>
      <c r="L37" s="17">
        <v>0</v>
      </c>
      <c r="M37" s="17">
        <f t="shared" si="16"/>
        <v>2171192.0470183487</v>
      </c>
      <c r="N37" s="18">
        <v>0</v>
      </c>
      <c r="O37" s="18">
        <f t="shared" si="17"/>
        <v>2171192.0470183487</v>
      </c>
    </row>
    <row r="38" spans="1:15" ht="13.5" customHeight="1" x14ac:dyDescent="0.35">
      <c r="A38" s="13">
        <v>19004</v>
      </c>
      <c r="B38" s="13" t="s">
        <v>67</v>
      </c>
      <c r="C38" s="14">
        <v>482</v>
      </c>
      <c r="D38" s="15">
        <v>1</v>
      </c>
      <c r="E38" s="16">
        <f t="shared" si="9"/>
        <v>14.115</v>
      </c>
      <c r="F38" s="16">
        <f t="shared" si="10"/>
        <v>7.084661707403471E-2</v>
      </c>
      <c r="G38" s="16">
        <f t="shared" si="11"/>
        <v>34.148069429684732</v>
      </c>
      <c r="H38" s="16">
        <f t="shared" si="12"/>
        <v>34.218916046758764</v>
      </c>
      <c r="I38" s="17">
        <f t="shared" si="13"/>
        <v>62565</v>
      </c>
      <c r="J38" s="17">
        <f t="shared" si="14"/>
        <v>2140906.4824654623</v>
      </c>
      <c r="K38" s="17">
        <f t="shared" si="15"/>
        <v>663681.00956429332</v>
      </c>
      <c r="L38" s="17">
        <v>0</v>
      </c>
      <c r="M38" s="17">
        <f t="shared" si="16"/>
        <v>2804587.4920297554</v>
      </c>
      <c r="N38" s="18">
        <v>0</v>
      </c>
      <c r="O38" s="18">
        <f t="shared" si="17"/>
        <v>2804587.4920297554</v>
      </c>
    </row>
    <row r="39" spans="1:15" ht="13.5" customHeight="1" x14ac:dyDescent="0.35">
      <c r="A39" s="13">
        <v>56002</v>
      </c>
      <c r="B39" s="13" t="s">
        <v>151</v>
      </c>
      <c r="C39" s="14">
        <v>170</v>
      </c>
      <c r="D39" s="15">
        <v>3.25</v>
      </c>
      <c r="E39" s="16">
        <f t="shared" si="9"/>
        <v>12</v>
      </c>
      <c r="F39" s="16">
        <f t="shared" si="10"/>
        <v>0.27083333333333331</v>
      </c>
      <c r="G39" s="16">
        <f t="shared" si="11"/>
        <v>14.166666666666666</v>
      </c>
      <c r="H39" s="16">
        <f t="shared" si="12"/>
        <v>14.4375</v>
      </c>
      <c r="I39" s="17">
        <f t="shared" si="13"/>
        <v>62565</v>
      </c>
      <c r="J39" s="17">
        <f t="shared" si="14"/>
        <v>903282.1875</v>
      </c>
      <c r="K39" s="17">
        <f t="shared" si="15"/>
        <v>280017.47812500002</v>
      </c>
      <c r="L39" s="17">
        <v>0</v>
      </c>
      <c r="M39" s="17">
        <f t="shared" si="16"/>
        <v>1183299.6656249999</v>
      </c>
      <c r="N39" s="18">
        <v>0</v>
      </c>
      <c r="O39" s="18">
        <f t="shared" si="17"/>
        <v>1183299.6656249999</v>
      </c>
    </row>
    <row r="40" spans="1:15" ht="13.5" customHeight="1" x14ac:dyDescent="0.35">
      <c r="A40" s="13">
        <v>51001</v>
      </c>
      <c r="B40" s="13" t="s">
        <v>136</v>
      </c>
      <c r="C40" s="14">
        <v>2788</v>
      </c>
      <c r="D40" s="15">
        <v>0.5</v>
      </c>
      <c r="E40" s="16">
        <f t="shared" si="9"/>
        <v>15</v>
      </c>
      <c r="F40" s="16">
        <f t="shared" si="10"/>
        <v>3.3333333333333333E-2</v>
      </c>
      <c r="G40" s="16">
        <f t="shared" si="11"/>
        <v>185.86666666666667</v>
      </c>
      <c r="H40" s="16">
        <f t="shared" si="12"/>
        <v>185.9</v>
      </c>
      <c r="I40" s="17">
        <f t="shared" si="13"/>
        <v>62565</v>
      </c>
      <c r="J40" s="17">
        <f t="shared" si="14"/>
        <v>11630833.5</v>
      </c>
      <c r="K40" s="17">
        <f t="shared" si="15"/>
        <v>3605558.3849999998</v>
      </c>
      <c r="L40" s="17">
        <v>0</v>
      </c>
      <c r="M40" s="17">
        <f t="shared" si="16"/>
        <v>15236391.885</v>
      </c>
      <c r="N40" s="18">
        <v>0</v>
      </c>
      <c r="O40" s="18">
        <f t="shared" si="17"/>
        <v>15236391.885</v>
      </c>
    </row>
    <row r="41" spans="1:15" ht="13.5" customHeight="1" x14ac:dyDescent="0.35">
      <c r="A41" s="13">
        <v>64002</v>
      </c>
      <c r="B41" s="13" t="s">
        <v>171</v>
      </c>
      <c r="C41" s="14">
        <v>389</v>
      </c>
      <c r="D41" s="15">
        <v>0.5</v>
      </c>
      <c r="E41" s="16">
        <f t="shared" si="9"/>
        <v>13.4175</v>
      </c>
      <c r="F41" s="16">
        <f t="shared" si="10"/>
        <v>3.7264766163592325E-2</v>
      </c>
      <c r="G41" s="16">
        <f t="shared" si="11"/>
        <v>28.991988075274826</v>
      </c>
      <c r="H41" s="16">
        <f t="shared" si="12"/>
        <v>29.029252841438417</v>
      </c>
      <c r="I41" s="17">
        <f t="shared" si="13"/>
        <v>62565</v>
      </c>
      <c r="J41" s="17">
        <f t="shared" si="14"/>
        <v>1816215.2040245945</v>
      </c>
      <c r="K41" s="17">
        <f t="shared" si="15"/>
        <v>563026.71324762434</v>
      </c>
      <c r="L41" s="17">
        <v>0</v>
      </c>
      <c r="M41" s="17">
        <f t="shared" si="16"/>
        <v>2379241.917272219</v>
      </c>
      <c r="N41" s="18">
        <v>0</v>
      </c>
      <c r="O41" s="18">
        <f t="shared" si="17"/>
        <v>2379241.917272219</v>
      </c>
    </row>
    <row r="42" spans="1:15" ht="13.5" customHeight="1" x14ac:dyDescent="0.35">
      <c r="A42" s="13">
        <v>20001</v>
      </c>
      <c r="B42" s="13" t="s">
        <v>68</v>
      </c>
      <c r="C42" s="14">
        <v>331.02</v>
      </c>
      <c r="D42" s="15">
        <v>0</v>
      </c>
      <c r="E42" s="16">
        <f t="shared" si="9"/>
        <v>12.98265</v>
      </c>
      <c r="F42" s="16">
        <f t="shared" si="10"/>
        <v>0</v>
      </c>
      <c r="G42" s="16">
        <f t="shared" si="11"/>
        <v>25.497105752677612</v>
      </c>
      <c r="H42" s="16">
        <f t="shared" si="12"/>
        <v>25.497105752677612</v>
      </c>
      <c r="I42" s="17">
        <f t="shared" si="13"/>
        <v>62565</v>
      </c>
      <c r="J42" s="17">
        <f t="shared" si="14"/>
        <v>1595226.4214162747</v>
      </c>
      <c r="K42" s="17">
        <f t="shared" si="15"/>
        <v>494520.19063904515</v>
      </c>
      <c r="L42" s="17">
        <v>0</v>
      </c>
      <c r="M42" s="17">
        <f t="shared" si="16"/>
        <v>2089746.6120553198</v>
      </c>
      <c r="N42" s="18">
        <v>0</v>
      </c>
      <c r="O42" s="18">
        <f t="shared" si="17"/>
        <v>2089746.6120553198</v>
      </c>
    </row>
    <row r="43" spans="1:15" ht="13.5" customHeight="1" x14ac:dyDescent="0.35">
      <c r="A43" s="13">
        <v>23001</v>
      </c>
      <c r="B43" s="13" t="s">
        <v>75</v>
      </c>
      <c r="C43" s="14">
        <v>142.13999999999999</v>
      </c>
      <c r="D43" s="15">
        <v>0</v>
      </c>
      <c r="E43" s="16">
        <f t="shared" si="9"/>
        <v>12</v>
      </c>
      <c r="F43" s="16">
        <f t="shared" si="10"/>
        <v>0</v>
      </c>
      <c r="G43" s="16">
        <f t="shared" si="11"/>
        <v>11.844999999999999</v>
      </c>
      <c r="H43" s="16">
        <f t="shared" si="12"/>
        <v>11.844999999999999</v>
      </c>
      <c r="I43" s="17">
        <f t="shared" si="13"/>
        <v>62565</v>
      </c>
      <c r="J43" s="17">
        <f t="shared" si="14"/>
        <v>741082.42499999993</v>
      </c>
      <c r="K43" s="17">
        <f t="shared" si="15"/>
        <v>229735.55174999998</v>
      </c>
      <c r="L43" s="17">
        <v>0</v>
      </c>
      <c r="M43" s="17">
        <f t="shared" si="16"/>
        <v>970817.97674999991</v>
      </c>
      <c r="N43" s="18">
        <v>0</v>
      </c>
      <c r="O43" s="18">
        <f t="shared" si="17"/>
        <v>970817.97674999991</v>
      </c>
    </row>
    <row r="44" spans="1:15" ht="13.5" customHeight="1" x14ac:dyDescent="0.35">
      <c r="A44" s="13">
        <v>22005</v>
      </c>
      <c r="B44" s="13" t="s">
        <v>73</v>
      </c>
      <c r="C44" s="14">
        <v>128</v>
      </c>
      <c r="D44" s="15">
        <v>0</v>
      </c>
      <c r="E44" s="16">
        <f t="shared" si="9"/>
        <v>12</v>
      </c>
      <c r="F44" s="16">
        <f t="shared" si="10"/>
        <v>0</v>
      </c>
      <c r="G44" s="16">
        <f t="shared" si="11"/>
        <v>10.666666666666666</v>
      </c>
      <c r="H44" s="16">
        <f t="shared" si="12"/>
        <v>10.666666666666666</v>
      </c>
      <c r="I44" s="17">
        <f t="shared" si="13"/>
        <v>62565</v>
      </c>
      <c r="J44" s="17">
        <f t="shared" si="14"/>
        <v>667360</v>
      </c>
      <c r="K44" s="17">
        <f t="shared" si="15"/>
        <v>206881.6</v>
      </c>
      <c r="L44" s="17">
        <v>0</v>
      </c>
      <c r="M44" s="17">
        <f t="shared" si="16"/>
        <v>874241.6</v>
      </c>
      <c r="N44" s="18">
        <v>0</v>
      </c>
      <c r="O44" s="18">
        <f t="shared" si="17"/>
        <v>874241.6</v>
      </c>
    </row>
    <row r="45" spans="1:15" ht="13.5" customHeight="1" x14ac:dyDescent="0.35">
      <c r="A45" s="13">
        <v>16002</v>
      </c>
      <c r="B45" s="13" t="s">
        <v>61</v>
      </c>
      <c r="C45" s="14">
        <v>11</v>
      </c>
      <c r="D45" s="15">
        <v>0</v>
      </c>
      <c r="E45" s="16">
        <f t="shared" si="9"/>
        <v>12</v>
      </c>
      <c r="F45" s="16">
        <f t="shared" si="10"/>
        <v>0</v>
      </c>
      <c r="G45" s="16">
        <f t="shared" si="11"/>
        <v>0.91666666666666663</v>
      </c>
      <c r="H45" s="16">
        <f t="shared" si="12"/>
        <v>0.91666666666666663</v>
      </c>
      <c r="I45" s="17">
        <f t="shared" si="13"/>
        <v>62565</v>
      </c>
      <c r="J45" s="17">
        <f t="shared" si="14"/>
        <v>57351.25</v>
      </c>
      <c r="K45" s="17">
        <f t="shared" si="15"/>
        <v>17778.887500000001</v>
      </c>
      <c r="L45" s="17">
        <v>0</v>
      </c>
      <c r="M45" s="17">
        <f t="shared" si="16"/>
        <v>75130.137499999997</v>
      </c>
      <c r="N45" s="18">
        <v>0</v>
      </c>
      <c r="O45" s="18">
        <f t="shared" si="17"/>
        <v>75130.137499999997</v>
      </c>
    </row>
    <row r="46" spans="1:15" ht="13.5" customHeight="1" x14ac:dyDescent="0.35">
      <c r="A46" s="13">
        <v>61007</v>
      </c>
      <c r="B46" s="13" t="s">
        <v>165</v>
      </c>
      <c r="C46" s="14">
        <v>655</v>
      </c>
      <c r="D46" s="15">
        <v>0.5</v>
      </c>
      <c r="E46" s="16">
        <f t="shared" si="9"/>
        <v>15</v>
      </c>
      <c r="F46" s="16">
        <f t="shared" si="10"/>
        <v>3.3333333333333333E-2</v>
      </c>
      <c r="G46" s="16">
        <f t="shared" si="11"/>
        <v>43.666666666666664</v>
      </c>
      <c r="H46" s="16">
        <f t="shared" si="12"/>
        <v>43.699999999999996</v>
      </c>
      <c r="I46" s="17">
        <f t="shared" si="13"/>
        <v>62565</v>
      </c>
      <c r="J46" s="17">
        <f t="shared" si="14"/>
        <v>2734090.4999999995</v>
      </c>
      <c r="K46" s="17">
        <f t="shared" si="15"/>
        <v>847568.05499999982</v>
      </c>
      <c r="L46" s="17">
        <v>0</v>
      </c>
      <c r="M46" s="17">
        <f t="shared" si="16"/>
        <v>3581658.5549999992</v>
      </c>
      <c r="N46" s="18">
        <v>0</v>
      </c>
      <c r="O46" s="18">
        <f t="shared" si="17"/>
        <v>3581658.5549999992</v>
      </c>
    </row>
    <row r="47" spans="1:15" ht="13.5" customHeight="1" x14ac:dyDescent="0.35">
      <c r="A47" s="13">
        <v>5003</v>
      </c>
      <c r="B47" s="13" t="s">
        <v>34</v>
      </c>
      <c r="C47" s="14">
        <v>298</v>
      </c>
      <c r="D47" s="15">
        <v>3.75</v>
      </c>
      <c r="E47" s="16">
        <f t="shared" si="9"/>
        <v>12.734999999999999</v>
      </c>
      <c r="F47" s="16">
        <f t="shared" si="10"/>
        <v>0.29446407538280334</v>
      </c>
      <c r="G47" s="16">
        <f t="shared" si="11"/>
        <v>23.400078523753436</v>
      </c>
      <c r="H47" s="16">
        <f t="shared" si="12"/>
        <v>23.694542599136238</v>
      </c>
      <c r="I47" s="17">
        <f t="shared" si="13"/>
        <v>62565</v>
      </c>
      <c r="J47" s="17">
        <f t="shared" si="14"/>
        <v>1482449.0577149587</v>
      </c>
      <c r="K47" s="17">
        <f t="shared" si="15"/>
        <v>459559.20789163717</v>
      </c>
      <c r="L47" s="17">
        <v>0</v>
      </c>
      <c r="M47" s="17">
        <f t="shared" si="16"/>
        <v>1942008.2656065959</v>
      </c>
      <c r="N47" s="18">
        <v>0</v>
      </c>
      <c r="O47" s="18">
        <f t="shared" si="17"/>
        <v>1942008.2656065959</v>
      </c>
    </row>
    <row r="48" spans="1:15" ht="13.5" customHeight="1" x14ac:dyDescent="0.35">
      <c r="A48" s="13">
        <v>28002</v>
      </c>
      <c r="B48" s="13" t="s">
        <v>87</v>
      </c>
      <c r="C48" s="14">
        <v>261</v>
      </c>
      <c r="D48" s="15">
        <v>1.5</v>
      </c>
      <c r="E48" s="16">
        <f t="shared" si="9"/>
        <v>12.4575</v>
      </c>
      <c r="F48" s="16">
        <f t="shared" si="10"/>
        <v>0.12040939193257075</v>
      </c>
      <c r="G48" s="16">
        <f t="shared" si="11"/>
        <v>20.951234196267311</v>
      </c>
      <c r="H48" s="16">
        <f t="shared" si="12"/>
        <v>21.071643588199883</v>
      </c>
      <c r="I48" s="17">
        <f t="shared" si="13"/>
        <v>62565</v>
      </c>
      <c r="J48" s="17">
        <f t="shared" si="14"/>
        <v>1318347.3810957258</v>
      </c>
      <c r="K48" s="17">
        <f t="shared" si="15"/>
        <v>408687.68813967501</v>
      </c>
      <c r="L48" s="17">
        <v>0</v>
      </c>
      <c r="M48" s="17">
        <f t="shared" si="16"/>
        <v>1727035.0692354008</v>
      </c>
      <c r="N48" s="18">
        <v>0</v>
      </c>
      <c r="O48" s="18">
        <f t="shared" si="17"/>
        <v>1727035.0692354008</v>
      </c>
    </row>
    <row r="49" spans="1:15" ht="13.5" customHeight="1" x14ac:dyDescent="0.35">
      <c r="A49" s="13">
        <v>17001</v>
      </c>
      <c r="B49" s="13" t="s">
        <v>62</v>
      </c>
      <c r="C49" s="14">
        <v>250</v>
      </c>
      <c r="D49" s="15">
        <v>0.25</v>
      </c>
      <c r="E49" s="16">
        <f t="shared" si="9"/>
        <v>12.375</v>
      </c>
      <c r="F49" s="16">
        <f t="shared" si="10"/>
        <v>2.0202020202020204E-2</v>
      </c>
      <c r="G49" s="16">
        <f t="shared" si="11"/>
        <v>20.202020202020201</v>
      </c>
      <c r="H49" s="16">
        <f t="shared" si="12"/>
        <v>20.222222222222221</v>
      </c>
      <c r="I49" s="17">
        <f t="shared" si="13"/>
        <v>62565</v>
      </c>
      <c r="J49" s="17">
        <f t="shared" si="14"/>
        <v>1265203.3333333333</v>
      </c>
      <c r="K49" s="17">
        <f t="shared" si="15"/>
        <v>392213.03333333333</v>
      </c>
      <c r="L49" s="17">
        <v>0</v>
      </c>
      <c r="M49" s="17">
        <f t="shared" si="16"/>
        <v>1657416.3666666667</v>
      </c>
      <c r="N49" s="18">
        <v>0</v>
      </c>
      <c r="O49" s="18">
        <f t="shared" si="17"/>
        <v>1657416.3666666667</v>
      </c>
    </row>
    <row r="50" spans="1:15" ht="13.5" customHeight="1" x14ac:dyDescent="0.35">
      <c r="A50" s="13">
        <v>44001</v>
      </c>
      <c r="B50" s="13" t="s">
        <v>119</v>
      </c>
      <c r="C50" s="14">
        <v>151</v>
      </c>
      <c r="D50" s="15">
        <v>0</v>
      </c>
      <c r="E50" s="16">
        <f t="shared" si="9"/>
        <v>12</v>
      </c>
      <c r="F50" s="16">
        <f t="shared" si="10"/>
        <v>0</v>
      </c>
      <c r="G50" s="16">
        <f t="shared" si="11"/>
        <v>12.583333333333334</v>
      </c>
      <c r="H50" s="16">
        <f t="shared" si="12"/>
        <v>12.583333333333334</v>
      </c>
      <c r="I50" s="17">
        <f t="shared" si="13"/>
        <v>62565</v>
      </c>
      <c r="J50" s="17">
        <f t="shared" si="14"/>
        <v>787276.25</v>
      </c>
      <c r="K50" s="17">
        <f t="shared" si="15"/>
        <v>244055.63750000001</v>
      </c>
      <c r="L50" s="17">
        <v>0</v>
      </c>
      <c r="M50" s="17">
        <f t="shared" si="16"/>
        <v>1031331.8875</v>
      </c>
      <c r="N50" s="18">
        <v>0</v>
      </c>
      <c r="O50" s="18">
        <f t="shared" si="17"/>
        <v>1031331.8875</v>
      </c>
    </row>
    <row r="51" spans="1:15" ht="13.5" customHeight="1" x14ac:dyDescent="0.35">
      <c r="A51" s="13">
        <v>46002</v>
      </c>
      <c r="B51" s="13" t="s">
        <v>124</v>
      </c>
      <c r="C51" s="14">
        <v>173</v>
      </c>
      <c r="D51" s="15">
        <v>0</v>
      </c>
      <c r="E51" s="16">
        <f t="shared" si="9"/>
        <v>12</v>
      </c>
      <c r="F51" s="16">
        <f t="shared" si="10"/>
        <v>0</v>
      </c>
      <c r="G51" s="16">
        <f t="shared" si="11"/>
        <v>14.416666666666666</v>
      </c>
      <c r="H51" s="16">
        <f t="shared" si="12"/>
        <v>14.416666666666666</v>
      </c>
      <c r="I51" s="17">
        <f t="shared" si="13"/>
        <v>62565</v>
      </c>
      <c r="J51" s="17">
        <f t="shared" si="14"/>
        <v>901978.75</v>
      </c>
      <c r="K51" s="17">
        <f t="shared" si="15"/>
        <v>279613.41249999998</v>
      </c>
      <c r="L51" s="17">
        <v>0</v>
      </c>
      <c r="M51" s="17">
        <f t="shared" si="16"/>
        <v>1181592.1625000001</v>
      </c>
      <c r="N51" s="18">
        <v>0</v>
      </c>
      <c r="O51" s="18">
        <f t="shared" si="17"/>
        <v>1181592.1625000001</v>
      </c>
    </row>
    <row r="52" spans="1:15" ht="13.5" customHeight="1" x14ac:dyDescent="0.35">
      <c r="A52" s="13">
        <v>24004</v>
      </c>
      <c r="B52" s="13" t="s">
        <v>78</v>
      </c>
      <c r="C52" s="14">
        <v>308</v>
      </c>
      <c r="D52" s="15">
        <v>2.75</v>
      </c>
      <c r="E52" s="16">
        <f t="shared" si="9"/>
        <v>12.81</v>
      </c>
      <c r="F52" s="16">
        <f t="shared" si="10"/>
        <v>0.21467603434816548</v>
      </c>
      <c r="G52" s="16">
        <f t="shared" si="11"/>
        <v>24.043715846994534</v>
      </c>
      <c r="H52" s="16">
        <f t="shared" si="12"/>
        <v>24.2583918813427</v>
      </c>
      <c r="I52" s="17">
        <f t="shared" si="13"/>
        <v>62565</v>
      </c>
      <c r="J52" s="17">
        <f t="shared" si="14"/>
        <v>1517726.288056206</v>
      </c>
      <c r="K52" s="17">
        <f t="shared" si="15"/>
        <v>470495.14929742384</v>
      </c>
      <c r="L52" s="17">
        <v>0</v>
      </c>
      <c r="M52" s="17">
        <f t="shared" si="16"/>
        <v>1988221.4373536299</v>
      </c>
      <c r="N52" s="18">
        <v>0</v>
      </c>
      <c r="O52" s="18">
        <f t="shared" si="17"/>
        <v>1988221.4373536299</v>
      </c>
    </row>
    <row r="53" spans="1:15" ht="13.5" customHeight="1" x14ac:dyDescent="0.35">
      <c r="A53" s="13">
        <v>50003</v>
      </c>
      <c r="B53" s="13" t="s">
        <v>134</v>
      </c>
      <c r="C53" s="14">
        <v>683.7</v>
      </c>
      <c r="D53" s="15">
        <v>4.75</v>
      </c>
      <c r="E53" s="16">
        <f t="shared" si="9"/>
        <v>15</v>
      </c>
      <c r="F53" s="16">
        <f t="shared" si="10"/>
        <v>0.31666666666666665</v>
      </c>
      <c r="G53" s="16">
        <f t="shared" si="11"/>
        <v>45.580000000000005</v>
      </c>
      <c r="H53" s="16">
        <f t="shared" si="12"/>
        <v>45.896666666666675</v>
      </c>
      <c r="I53" s="17">
        <f t="shared" si="13"/>
        <v>62565</v>
      </c>
      <c r="J53" s="17">
        <f t="shared" si="14"/>
        <v>2871524.9500000007</v>
      </c>
      <c r="K53" s="17">
        <f t="shared" si="15"/>
        <v>890172.73450000025</v>
      </c>
      <c r="L53" s="17">
        <v>0</v>
      </c>
      <c r="M53" s="17">
        <f t="shared" si="16"/>
        <v>3761697.6845000009</v>
      </c>
      <c r="N53" s="18">
        <v>0</v>
      </c>
      <c r="O53" s="18">
        <f t="shared" si="17"/>
        <v>3761697.6845000009</v>
      </c>
    </row>
    <row r="54" spans="1:15" ht="13.5" customHeight="1" x14ac:dyDescent="0.35">
      <c r="A54" s="13">
        <v>14001</v>
      </c>
      <c r="B54" s="13" t="s">
        <v>53</v>
      </c>
      <c r="C54" s="14">
        <v>247</v>
      </c>
      <c r="D54" s="15">
        <v>0</v>
      </c>
      <c r="E54" s="16">
        <f t="shared" si="9"/>
        <v>12.352499999999999</v>
      </c>
      <c r="F54" s="16">
        <f t="shared" si="10"/>
        <v>0</v>
      </c>
      <c r="G54" s="16">
        <f t="shared" si="11"/>
        <v>19.995952236389396</v>
      </c>
      <c r="H54" s="16">
        <f t="shared" si="12"/>
        <v>19.995952236389396</v>
      </c>
      <c r="I54" s="17">
        <f t="shared" si="13"/>
        <v>62565</v>
      </c>
      <c r="J54" s="17">
        <f t="shared" si="14"/>
        <v>1251046.7516697026</v>
      </c>
      <c r="K54" s="17">
        <f t="shared" si="15"/>
        <v>387824.49301760778</v>
      </c>
      <c r="L54" s="17">
        <v>0</v>
      </c>
      <c r="M54" s="17">
        <f t="shared" si="16"/>
        <v>1638871.2446873104</v>
      </c>
      <c r="N54" s="18">
        <v>0</v>
      </c>
      <c r="O54" s="18">
        <f t="shared" si="17"/>
        <v>1638871.2446873104</v>
      </c>
    </row>
    <row r="55" spans="1:15" ht="13.5" customHeight="1" x14ac:dyDescent="0.35">
      <c r="A55" s="13">
        <v>6002</v>
      </c>
      <c r="B55" s="13" t="s">
        <v>38</v>
      </c>
      <c r="C55" s="14">
        <v>165.3</v>
      </c>
      <c r="D55" s="15">
        <v>0</v>
      </c>
      <c r="E55" s="16">
        <f t="shared" si="9"/>
        <v>12</v>
      </c>
      <c r="F55" s="16">
        <f t="shared" si="10"/>
        <v>0</v>
      </c>
      <c r="G55" s="16">
        <f t="shared" si="11"/>
        <v>13.775</v>
      </c>
      <c r="H55" s="16">
        <f t="shared" si="12"/>
        <v>13.775</v>
      </c>
      <c r="I55" s="17">
        <f t="shared" si="13"/>
        <v>62565</v>
      </c>
      <c r="J55" s="17">
        <f t="shared" si="14"/>
        <v>861832.875</v>
      </c>
      <c r="K55" s="17">
        <f t="shared" si="15"/>
        <v>267168.19124999997</v>
      </c>
      <c r="L55" s="17">
        <v>0</v>
      </c>
      <c r="M55" s="17">
        <f t="shared" si="16"/>
        <v>1129001.0662499999</v>
      </c>
      <c r="N55" s="18">
        <v>0</v>
      </c>
      <c r="O55" s="18">
        <f t="shared" si="17"/>
        <v>1129001.0662499999</v>
      </c>
    </row>
    <row r="56" spans="1:15" ht="13.5" customHeight="1" x14ac:dyDescent="0.35">
      <c r="A56" s="13">
        <v>33001</v>
      </c>
      <c r="B56" s="13" t="s">
        <v>94</v>
      </c>
      <c r="C56" s="14">
        <v>303.02</v>
      </c>
      <c r="D56" s="15">
        <v>6.5</v>
      </c>
      <c r="E56" s="16">
        <f t="shared" si="9"/>
        <v>12.772649999999999</v>
      </c>
      <c r="F56" s="16">
        <f t="shared" si="10"/>
        <v>0.50889987590672259</v>
      </c>
      <c r="G56" s="16">
        <f t="shared" si="11"/>
        <v>23.724129291885397</v>
      </c>
      <c r="H56" s="16">
        <f t="shared" si="12"/>
        <v>24.233029167792118</v>
      </c>
      <c r="I56" s="17">
        <f t="shared" si="13"/>
        <v>62565</v>
      </c>
      <c r="J56" s="17">
        <f t="shared" si="14"/>
        <v>1516139.4698829139</v>
      </c>
      <c r="K56" s="17">
        <f t="shared" si="15"/>
        <v>470003.23566370329</v>
      </c>
      <c r="L56" s="17">
        <v>0</v>
      </c>
      <c r="M56" s="17">
        <f t="shared" si="16"/>
        <v>1986142.705546617</v>
      </c>
      <c r="N56" s="18">
        <v>0</v>
      </c>
      <c r="O56" s="18">
        <f t="shared" si="17"/>
        <v>1986142.705546617</v>
      </c>
    </row>
    <row r="57" spans="1:15" ht="13.5" customHeight="1" x14ac:dyDescent="0.35">
      <c r="A57" s="13">
        <v>49004</v>
      </c>
      <c r="B57" s="13" t="s">
        <v>130</v>
      </c>
      <c r="C57" s="14">
        <v>463</v>
      </c>
      <c r="D57" s="15">
        <v>0</v>
      </c>
      <c r="E57" s="16">
        <f t="shared" si="9"/>
        <v>13.9725</v>
      </c>
      <c r="F57" s="16">
        <f t="shared" si="10"/>
        <v>0</v>
      </c>
      <c r="G57" s="16">
        <f t="shared" si="11"/>
        <v>33.13651816067275</v>
      </c>
      <c r="H57" s="16">
        <f t="shared" si="12"/>
        <v>33.13651816067275</v>
      </c>
      <c r="I57" s="17">
        <f t="shared" si="13"/>
        <v>62565</v>
      </c>
      <c r="J57" s="17">
        <f t="shared" si="14"/>
        <v>2073186.2587224906</v>
      </c>
      <c r="K57" s="17">
        <f t="shared" si="15"/>
        <v>642687.74020397209</v>
      </c>
      <c r="L57" s="17">
        <v>0</v>
      </c>
      <c r="M57" s="17">
        <f t="shared" si="16"/>
        <v>2715873.9989264626</v>
      </c>
      <c r="N57" s="18">
        <v>0</v>
      </c>
      <c r="O57" s="18">
        <f t="shared" si="17"/>
        <v>2715873.9989264626</v>
      </c>
    </row>
    <row r="58" spans="1:15" ht="13.5" customHeight="1" x14ac:dyDescent="0.35">
      <c r="A58" s="13">
        <v>63001</v>
      </c>
      <c r="B58" s="13" t="s">
        <v>169</v>
      </c>
      <c r="C58" s="14">
        <v>304</v>
      </c>
      <c r="D58" s="15">
        <v>0</v>
      </c>
      <c r="E58" s="16">
        <f t="shared" si="9"/>
        <v>12.78</v>
      </c>
      <c r="F58" s="16">
        <f t="shared" si="10"/>
        <v>0</v>
      </c>
      <c r="G58" s="16">
        <f t="shared" si="11"/>
        <v>23.787167449139282</v>
      </c>
      <c r="H58" s="16">
        <f t="shared" si="12"/>
        <v>23.787167449139282</v>
      </c>
      <c r="I58" s="17">
        <f t="shared" si="13"/>
        <v>62565</v>
      </c>
      <c r="J58" s="17">
        <f t="shared" si="14"/>
        <v>1488244.1314553991</v>
      </c>
      <c r="K58" s="17">
        <f t="shared" si="15"/>
        <v>461355.6807511737</v>
      </c>
      <c r="L58" s="17">
        <v>0</v>
      </c>
      <c r="M58" s="17">
        <f t="shared" si="16"/>
        <v>1949599.8122065729</v>
      </c>
      <c r="N58" s="18">
        <v>0</v>
      </c>
      <c r="O58" s="18">
        <f t="shared" si="17"/>
        <v>1949599.8122065729</v>
      </c>
    </row>
    <row r="59" spans="1:15" ht="13.5" customHeight="1" x14ac:dyDescent="0.35">
      <c r="A59" s="13">
        <v>53001</v>
      </c>
      <c r="B59" s="13" t="s">
        <v>143</v>
      </c>
      <c r="C59" s="14">
        <v>241.04</v>
      </c>
      <c r="D59" s="15">
        <v>0</v>
      </c>
      <c r="E59" s="16">
        <f t="shared" si="9"/>
        <v>12.3078</v>
      </c>
      <c r="F59" s="16">
        <f t="shared" si="10"/>
        <v>0</v>
      </c>
      <c r="G59" s="16">
        <f t="shared" si="11"/>
        <v>19.584328637124425</v>
      </c>
      <c r="H59" s="16">
        <f t="shared" si="12"/>
        <v>19.584328637124425</v>
      </c>
      <c r="I59" s="17">
        <f t="shared" si="13"/>
        <v>62565</v>
      </c>
      <c r="J59" s="17">
        <f t="shared" si="14"/>
        <v>1225293.5211816896</v>
      </c>
      <c r="K59" s="17">
        <f t="shared" si="15"/>
        <v>379840.99156632379</v>
      </c>
      <c r="L59" s="17">
        <v>0</v>
      </c>
      <c r="M59" s="17">
        <f t="shared" si="16"/>
        <v>1605134.5127480133</v>
      </c>
      <c r="N59" s="18">
        <v>0</v>
      </c>
      <c r="O59" s="18">
        <f t="shared" si="17"/>
        <v>1605134.5127480133</v>
      </c>
    </row>
    <row r="60" spans="1:15" ht="13.5" customHeight="1" x14ac:dyDescent="0.35">
      <c r="A60" s="13">
        <v>25003</v>
      </c>
      <c r="B60" s="13" t="s">
        <v>80</v>
      </c>
      <c r="C60" s="14">
        <v>61</v>
      </c>
      <c r="D60" s="15">
        <v>0</v>
      </c>
      <c r="E60" s="16">
        <f t="shared" si="9"/>
        <v>12</v>
      </c>
      <c r="F60" s="16">
        <f t="shared" si="10"/>
        <v>0</v>
      </c>
      <c r="G60" s="16">
        <f t="shared" si="11"/>
        <v>5.083333333333333</v>
      </c>
      <c r="H60" s="16">
        <f t="shared" si="12"/>
        <v>5.083333333333333</v>
      </c>
      <c r="I60" s="17">
        <f t="shared" si="13"/>
        <v>62565</v>
      </c>
      <c r="J60" s="17">
        <f t="shared" si="14"/>
        <v>318038.75</v>
      </c>
      <c r="K60" s="17">
        <f t="shared" si="15"/>
        <v>98592.012499999997</v>
      </c>
      <c r="L60" s="17">
        <v>0</v>
      </c>
      <c r="M60" s="17">
        <f t="shared" si="16"/>
        <v>416630.76250000001</v>
      </c>
      <c r="N60" s="18">
        <v>0</v>
      </c>
      <c r="O60" s="18">
        <f t="shared" si="17"/>
        <v>416630.76250000001</v>
      </c>
    </row>
    <row r="61" spans="1:15" ht="13.5" customHeight="1" x14ac:dyDescent="0.35">
      <c r="A61" s="13">
        <v>26004</v>
      </c>
      <c r="B61" s="13" t="s">
        <v>83</v>
      </c>
      <c r="C61" s="14">
        <v>361</v>
      </c>
      <c r="D61" s="15">
        <v>0</v>
      </c>
      <c r="E61" s="16">
        <f t="shared" si="9"/>
        <v>13.2075</v>
      </c>
      <c r="F61" s="16">
        <f t="shared" si="10"/>
        <v>0</v>
      </c>
      <c r="G61" s="16">
        <f t="shared" si="11"/>
        <v>27.332954760552717</v>
      </c>
      <c r="H61" s="16">
        <f t="shared" si="12"/>
        <v>27.332954760552717</v>
      </c>
      <c r="I61" s="17">
        <f t="shared" si="13"/>
        <v>62565</v>
      </c>
      <c r="J61" s="17">
        <f t="shared" si="14"/>
        <v>1710086.3145939808</v>
      </c>
      <c r="K61" s="17">
        <f t="shared" si="15"/>
        <v>530126.75752413401</v>
      </c>
      <c r="L61" s="17">
        <v>0</v>
      </c>
      <c r="M61" s="17">
        <f t="shared" si="16"/>
        <v>2240213.0721181147</v>
      </c>
      <c r="N61" s="18">
        <v>0</v>
      </c>
      <c r="O61" s="18">
        <f t="shared" si="17"/>
        <v>2240213.0721181147</v>
      </c>
    </row>
    <row r="62" spans="1:15" ht="13.5" customHeight="1" x14ac:dyDescent="0.35">
      <c r="A62" s="23">
        <v>6006</v>
      </c>
      <c r="B62" s="13" t="s">
        <v>40</v>
      </c>
      <c r="C62" s="14">
        <v>589</v>
      </c>
      <c r="D62" s="15">
        <v>1.5</v>
      </c>
      <c r="E62" s="16">
        <f t="shared" si="9"/>
        <v>14.9175</v>
      </c>
      <c r="F62" s="16">
        <f t="shared" si="10"/>
        <v>0.10055304172951232</v>
      </c>
      <c r="G62" s="16">
        <f t="shared" si="11"/>
        <v>39.483827719121834</v>
      </c>
      <c r="H62" s="16">
        <f t="shared" si="12"/>
        <v>39.584380760851346</v>
      </c>
      <c r="I62" s="17">
        <f t="shared" si="13"/>
        <v>62565</v>
      </c>
      <c r="J62" s="17">
        <f t="shared" si="14"/>
        <v>2476596.7823026646</v>
      </c>
      <c r="K62" s="17">
        <f t="shared" si="15"/>
        <v>767745.00251382601</v>
      </c>
      <c r="L62" s="17">
        <v>0</v>
      </c>
      <c r="M62" s="17">
        <f t="shared" si="16"/>
        <v>3244341.7848164905</v>
      </c>
      <c r="N62" s="18">
        <v>0</v>
      </c>
      <c r="O62" s="18">
        <f t="shared" si="17"/>
        <v>3244341.7848164905</v>
      </c>
    </row>
    <row r="63" spans="1:15" ht="13.5" customHeight="1" x14ac:dyDescent="0.35">
      <c r="A63" s="13">
        <v>27001</v>
      </c>
      <c r="B63" s="13" t="s">
        <v>85</v>
      </c>
      <c r="C63" s="14">
        <v>310</v>
      </c>
      <c r="D63" s="15">
        <v>0</v>
      </c>
      <c r="E63" s="16">
        <f t="shared" si="9"/>
        <v>12.824999999999999</v>
      </c>
      <c r="F63" s="16">
        <f t="shared" si="10"/>
        <v>0</v>
      </c>
      <c r="G63" s="16">
        <f t="shared" si="11"/>
        <v>24.171539961013647</v>
      </c>
      <c r="H63" s="16">
        <f t="shared" si="12"/>
        <v>24.171539961013647</v>
      </c>
      <c r="I63" s="17">
        <f t="shared" si="13"/>
        <v>62565</v>
      </c>
      <c r="J63" s="17">
        <f t="shared" si="14"/>
        <v>1512292.3976608189</v>
      </c>
      <c r="K63" s="17">
        <f t="shared" si="15"/>
        <v>468810.64327485388</v>
      </c>
      <c r="L63" s="17">
        <v>0</v>
      </c>
      <c r="M63" s="17">
        <f t="shared" si="16"/>
        <v>1981103.0409356728</v>
      </c>
      <c r="N63" s="18">
        <v>0</v>
      </c>
      <c r="O63" s="18">
        <f t="shared" si="17"/>
        <v>1981103.0409356728</v>
      </c>
    </row>
    <row r="64" spans="1:15" ht="13.5" customHeight="1" x14ac:dyDescent="0.35">
      <c r="A64" s="13">
        <v>28003</v>
      </c>
      <c r="B64" s="13" t="s">
        <v>88</v>
      </c>
      <c r="C64" s="14">
        <v>749</v>
      </c>
      <c r="D64" s="15">
        <v>1</v>
      </c>
      <c r="E64" s="16">
        <f t="shared" si="9"/>
        <v>15</v>
      </c>
      <c r="F64" s="16">
        <f t="shared" si="10"/>
        <v>6.6666666666666666E-2</v>
      </c>
      <c r="G64" s="16">
        <f t="shared" si="11"/>
        <v>49.93333333333333</v>
      </c>
      <c r="H64" s="16">
        <f t="shared" si="12"/>
        <v>50</v>
      </c>
      <c r="I64" s="17">
        <f t="shared" si="13"/>
        <v>62565</v>
      </c>
      <c r="J64" s="17">
        <f t="shared" si="14"/>
        <v>3128250</v>
      </c>
      <c r="K64" s="17">
        <f t="shared" si="15"/>
        <v>969757.5</v>
      </c>
      <c r="L64" s="17">
        <v>0</v>
      </c>
      <c r="M64" s="17">
        <f t="shared" si="16"/>
        <v>4098007.5</v>
      </c>
      <c r="N64" s="18">
        <v>0</v>
      </c>
      <c r="O64" s="18">
        <f t="shared" si="17"/>
        <v>4098007.5</v>
      </c>
    </row>
    <row r="65" spans="1:15" ht="13.5" customHeight="1" x14ac:dyDescent="0.35">
      <c r="A65" s="13">
        <v>30001</v>
      </c>
      <c r="B65" s="13" t="s">
        <v>90</v>
      </c>
      <c r="C65" s="14">
        <v>419</v>
      </c>
      <c r="D65" s="15">
        <v>1.75</v>
      </c>
      <c r="E65" s="16">
        <f t="shared" si="9"/>
        <v>13.6425</v>
      </c>
      <c r="F65" s="16">
        <f t="shared" si="10"/>
        <v>0.12827560930914422</v>
      </c>
      <c r="G65" s="16">
        <f t="shared" si="11"/>
        <v>30.712845886017959</v>
      </c>
      <c r="H65" s="16">
        <f t="shared" si="12"/>
        <v>30.841121495327105</v>
      </c>
      <c r="I65" s="17">
        <f t="shared" si="13"/>
        <v>62565</v>
      </c>
      <c r="J65" s="17">
        <f t="shared" si="14"/>
        <v>1929574.7663551404</v>
      </c>
      <c r="K65" s="17">
        <f t="shared" si="15"/>
        <v>598168.17757009354</v>
      </c>
      <c r="L65" s="17">
        <v>0</v>
      </c>
      <c r="M65" s="17">
        <f t="shared" si="16"/>
        <v>2527742.943925234</v>
      </c>
      <c r="N65" s="18">
        <v>0</v>
      </c>
      <c r="O65" s="18">
        <f t="shared" si="17"/>
        <v>2527742.943925234</v>
      </c>
    </row>
    <row r="66" spans="1:15" ht="13.5" customHeight="1" x14ac:dyDescent="0.35">
      <c r="A66" s="13">
        <v>31001</v>
      </c>
      <c r="B66" s="13" t="s">
        <v>92</v>
      </c>
      <c r="C66" s="14">
        <v>202.25</v>
      </c>
      <c r="D66" s="20"/>
      <c r="E66" s="21"/>
      <c r="F66" s="21"/>
      <c r="G66" s="21"/>
      <c r="H66" s="21"/>
      <c r="I66" s="22"/>
      <c r="J66" s="22"/>
      <c r="K66" s="22"/>
      <c r="L66" s="22"/>
      <c r="M66" s="22"/>
      <c r="N66" s="18">
        <v>1808895.0967310166</v>
      </c>
      <c r="O66" s="18">
        <f t="shared" si="17"/>
        <v>1808895.0967310166</v>
      </c>
    </row>
    <row r="67" spans="1:15" ht="13.5" customHeight="1" x14ac:dyDescent="0.35">
      <c r="A67" s="13">
        <v>41002</v>
      </c>
      <c r="B67" s="13" t="s">
        <v>112</v>
      </c>
      <c r="C67" s="14">
        <v>4144.5200000000004</v>
      </c>
      <c r="D67" s="15">
        <v>5.25</v>
      </c>
      <c r="E67" s="16">
        <f t="shared" ref="E67:E73" si="18">IF(C67&lt;200,12,IF(C67&gt;600,15,(C67*0.0075)+10.5))</f>
        <v>15</v>
      </c>
      <c r="F67" s="16">
        <f t="shared" ref="F67:F73" si="19">D67/E67</f>
        <v>0.35</v>
      </c>
      <c r="G67" s="16">
        <f t="shared" ref="G67:G73" si="20">C67/E67</f>
        <v>276.30133333333339</v>
      </c>
      <c r="H67" s="16">
        <f t="shared" ref="H67:H73" si="21">G67+F67</f>
        <v>276.65133333333341</v>
      </c>
      <c r="I67" s="17">
        <f t="shared" ref="I67:I73" si="22">$I$1*1.29</f>
        <v>62565</v>
      </c>
      <c r="J67" s="17">
        <f t="shared" ref="J67:J73" si="23">H67*I67</f>
        <v>17308690.670000006</v>
      </c>
      <c r="K67" s="17">
        <f t="shared" ref="K67:K73" si="24">J67*0.31</f>
        <v>5365694.1077000014</v>
      </c>
      <c r="L67" s="17">
        <v>0</v>
      </c>
      <c r="M67" s="17">
        <f t="shared" ref="M67:M73" si="25">J67+K67+L67</f>
        <v>22674384.777700007</v>
      </c>
      <c r="N67" s="18">
        <v>0</v>
      </c>
      <c r="O67" s="18">
        <f t="shared" ref="O67:O98" si="26">IF(N67&gt;0,N67,M67)</f>
        <v>22674384.777700007</v>
      </c>
    </row>
    <row r="68" spans="1:15" ht="13.5" customHeight="1" x14ac:dyDescent="0.35">
      <c r="A68" s="13">
        <v>14002</v>
      </c>
      <c r="B68" s="13" t="s">
        <v>54</v>
      </c>
      <c r="C68" s="14">
        <v>170</v>
      </c>
      <c r="D68" s="15">
        <v>0</v>
      </c>
      <c r="E68" s="16">
        <f t="shared" si="18"/>
        <v>12</v>
      </c>
      <c r="F68" s="16">
        <f t="shared" si="19"/>
        <v>0</v>
      </c>
      <c r="G68" s="16">
        <f t="shared" si="20"/>
        <v>14.166666666666666</v>
      </c>
      <c r="H68" s="16">
        <f t="shared" si="21"/>
        <v>14.166666666666666</v>
      </c>
      <c r="I68" s="17">
        <f t="shared" si="22"/>
        <v>62565</v>
      </c>
      <c r="J68" s="17">
        <f t="shared" si="23"/>
        <v>886337.5</v>
      </c>
      <c r="K68" s="17">
        <f t="shared" si="24"/>
        <v>274764.625</v>
      </c>
      <c r="L68" s="17">
        <v>0</v>
      </c>
      <c r="M68" s="17">
        <f t="shared" si="25"/>
        <v>1161102.125</v>
      </c>
      <c r="N68" s="18">
        <v>0</v>
      </c>
      <c r="O68" s="18">
        <f t="shared" si="26"/>
        <v>1161102.125</v>
      </c>
    </row>
    <row r="69" spans="1:15" ht="13.5" customHeight="1" x14ac:dyDescent="0.35">
      <c r="A69" s="13">
        <v>10001</v>
      </c>
      <c r="B69" s="13" t="s">
        <v>45</v>
      </c>
      <c r="C69" s="14">
        <v>117</v>
      </c>
      <c r="D69" s="15">
        <v>0</v>
      </c>
      <c r="E69" s="16">
        <f t="shared" si="18"/>
        <v>12</v>
      </c>
      <c r="F69" s="16">
        <f t="shared" si="19"/>
        <v>0</v>
      </c>
      <c r="G69" s="16">
        <f t="shared" si="20"/>
        <v>9.75</v>
      </c>
      <c r="H69" s="16">
        <f t="shared" si="21"/>
        <v>9.75</v>
      </c>
      <c r="I69" s="17">
        <f t="shared" si="22"/>
        <v>62565</v>
      </c>
      <c r="J69" s="17">
        <f t="shared" si="23"/>
        <v>610008.75</v>
      </c>
      <c r="K69" s="17">
        <f t="shared" si="24"/>
        <v>189102.71249999999</v>
      </c>
      <c r="L69" s="17">
        <v>0</v>
      </c>
      <c r="M69" s="17">
        <f t="shared" si="25"/>
        <v>799111.46250000002</v>
      </c>
      <c r="N69" s="18">
        <v>0</v>
      </c>
      <c r="O69" s="18">
        <f t="shared" si="26"/>
        <v>799111.46250000002</v>
      </c>
    </row>
    <row r="70" spans="1:15" ht="13.5" customHeight="1" x14ac:dyDescent="0.35">
      <c r="A70" s="13">
        <v>34002</v>
      </c>
      <c r="B70" s="13" t="s">
        <v>98</v>
      </c>
      <c r="C70" s="14">
        <v>250</v>
      </c>
      <c r="D70" s="15">
        <v>0</v>
      </c>
      <c r="E70" s="16">
        <f t="shared" si="18"/>
        <v>12.375</v>
      </c>
      <c r="F70" s="16">
        <f t="shared" si="19"/>
        <v>0</v>
      </c>
      <c r="G70" s="16">
        <f t="shared" si="20"/>
        <v>20.202020202020201</v>
      </c>
      <c r="H70" s="16">
        <f t="shared" si="21"/>
        <v>20.202020202020201</v>
      </c>
      <c r="I70" s="17">
        <f t="shared" si="22"/>
        <v>62565</v>
      </c>
      <c r="J70" s="17">
        <f t="shared" si="23"/>
        <v>1263939.3939393938</v>
      </c>
      <c r="K70" s="17">
        <f t="shared" si="24"/>
        <v>391821.2121212121</v>
      </c>
      <c r="L70" s="17">
        <v>0</v>
      </c>
      <c r="M70" s="17">
        <f t="shared" si="25"/>
        <v>1655760.606060606</v>
      </c>
      <c r="N70" s="18">
        <v>0</v>
      </c>
      <c r="O70" s="18">
        <f t="shared" si="26"/>
        <v>1655760.606060606</v>
      </c>
    </row>
    <row r="71" spans="1:15" ht="13.5" customHeight="1" x14ac:dyDescent="0.35">
      <c r="A71" s="13">
        <v>51002</v>
      </c>
      <c r="B71" s="13" t="s">
        <v>137</v>
      </c>
      <c r="C71" s="14">
        <v>498.15</v>
      </c>
      <c r="D71" s="15">
        <v>2.75</v>
      </c>
      <c r="E71" s="16">
        <f t="shared" si="18"/>
        <v>14.236124999999999</v>
      </c>
      <c r="F71" s="16">
        <f t="shared" si="19"/>
        <v>0.1931705432482505</v>
      </c>
      <c r="G71" s="16">
        <f t="shared" si="20"/>
        <v>34.991965861496723</v>
      </c>
      <c r="H71" s="16">
        <f t="shared" si="21"/>
        <v>35.185136404744974</v>
      </c>
      <c r="I71" s="17">
        <f t="shared" si="22"/>
        <v>62565</v>
      </c>
      <c r="J71" s="17">
        <f t="shared" si="23"/>
        <v>2201358.0591628691</v>
      </c>
      <c r="K71" s="17">
        <f t="shared" si="24"/>
        <v>682420.99834048946</v>
      </c>
      <c r="L71" s="17">
        <v>0</v>
      </c>
      <c r="M71" s="17">
        <f t="shared" si="25"/>
        <v>2883779.0575033585</v>
      </c>
      <c r="N71" s="18">
        <v>0</v>
      </c>
      <c r="O71" s="18">
        <f t="shared" si="26"/>
        <v>2883779.0575033585</v>
      </c>
    </row>
    <row r="72" spans="1:15" ht="13.5" customHeight="1" x14ac:dyDescent="0.35">
      <c r="A72" s="13">
        <v>56006</v>
      </c>
      <c r="B72" s="13" t="s">
        <v>153</v>
      </c>
      <c r="C72" s="14">
        <v>231</v>
      </c>
      <c r="D72" s="15">
        <v>1.75</v>
      </c>
      <c r="E72" s="16">
        <f t="shared" si="18"/>
        <v>12.2325</v>
      </c>
      <c r="F72" s="16">
        <f t="shared" si="19"/>
        <v>0.14306151645207441</v>
      </c>
      <c r="G72" s="16">
        <f t="shared" si="20"/>
        <v>18.884120171673821</v>
      </c>
      <c r="H72" s="16">
        <f t="shared" si="21"/>
        <v>19.027181688125896</v>
      </c>
      <c r="I72" s="17">
        <f t="shared" si="22"/>
        <v>62565</v>
      </c>
      <c r="J72" s="17">
        <f t="shared" si="23"/>
        <v>1190435.6223175968</v>
      </c>
      <c r="K72" s="17">
        <f t="shared" si="24"/>
        <v>369035.04291845503</v>
      </c>
      <c r="L72" s="17">
        <v>0</v>
      </c>
      <c r="M72" s="17">
        <f t="shared" si="25"/>
        <v>1559470.6652360519</v>
      </c>
      <c r="N72" s="18">
        <v>0</v>
      </c>
      <c r="O72" s="18">
        <f t="shared" si="26"/>
        <v>1559470.6652360519</v>
      </c>
    </row>
    <row r="73" spans="1:15" ht="13.5" customHeight="1" x14ac:dyDescent="0.35">
      <c r="A73" s="13">
        <v>23002</v>
      </c>
      <c r="B73" s="13" t="s">
        <v>76</v>
      </c>
      <c r="C73" s="14">
        <v>806.4</v>
      </c>
      <c r="D73" s="15">
        <v>0.25</v>
      </c>
      <c r="E73" s="16">
        <f t="shared" si="18"/>
        <v>15</v>
      </c>
      <c r="F73" s="16">
        <f t="shared" si="19"/>
        <v>1.6666666666666666E-2</v>
      </c>
      <c r="G73" s="16">
        <f t="shared" si="20"/>
        <v>53.76</v>
      </c>
      <c r="H73" s="16">
        <f t="shared" si="21"/>
        <v>53.776666666666664</v>
      </c>
      <c r="I73" s="17">
        <f t="shared" si="22"/>
        <v>62565</v>
      </c>
      <c r="J73" s="17">
        <f t="shared" si="23"/>
        <v>3364537.15</v>
      </c>
      <c r="K73" s="17">
        <f t="shared" si="24"/>
        <v>1043006.5164999999</v>
      </c>
      <c r="L73" s="17">
        <v>0</v>
      </c>
      <c r="M73" s="17">
        <f t="shared" si="25"/>
        <v>4407543.6665000003</v>
      </c>
      <c r="N73" s="18">
        <v>0</v>
      </c>
      <c r="O73" s="18">
        <f t="shared" si="26"/>
        <v>4407543.6665000003</v>
      </c>
    </row>
    <row r="74" spans="1:15" ht="13.5" customHeight="1" x14ac:dyDescent="0.35">
      <c r="A74" s="13">
        <v>53002</v>
      </c>
      <c r="B74" s="13" t="s">
        <v>144</v>
      </c>
      <c r="C74" s="14">
        <v>109</v>
      </c>
      <c r="D74" s="20"/>
      <c r="E74" s="21"/>
      <c r="F74" s="21"/>
      <c r="G74" s="21"/>
      <c r="H74" s="21"/>
      <c r="I74" s="22"/>
      <c r="J74" s="22"/>
      <c r="K74" s="22"/>
      <c r="L74" s="22"/>
      <c r="M74" s="22"/>
      <c r="N74" s="18">
        <v>758174.26830357139</v>
      </c>
      <c r="O74" s="18">
        <f t="shared" si="26"/>
        <v>758174.26830357139</v>
      </c>
    </row>
    <row r="75" spans="1:15" ht="13.5" customHeight="1" x14ac:dyDescent="0.35">
      <c r="A75" s="13">
        <v>48003</v>
      </c>
      <c r="B75" s="13" t="s">
        <v>126</v>
      </c>
      <c r="C75" s="14">
        <v>365.12</v>
      </c>
      <c r="D75" s="15">
        <v>2.25</v>
      </c>
      <c r="E75" s="16">
        <f t="shared" ref="E75:E109" si="27">IF(C75&lt;200,12,IF(C75&gt;600,15,(C75*0.0075)+10.5))</f>
        <v>13.2384</v>
      </c>
      <c r="F75" s="16">
        <f t="shared" ref="F75:F106" si="28">D75/E75</f>
        <v>0.16996011602610586</v>
      </c>
      <c r="G75" s="16">
        <f t="shared" ref="G75:G106" si="29">C75/E75</f>
        <v>27.580372250423011</v>
      </c>
      <c r="H75" s="16">
        <f t="shared" ref="H75:H106" si="30">G75+F75</f>
        <v>27.750332366449118</v>
      </c>
      <c r="I75" s="17">
        <f t="shared" ref="I75:I106" si="31">$I$1*1.29</f>
        <v>62565</v>
      </c>
      <c r="J75" s="17">
        <f t="shared" ref="J75:J106" si="32">H75*I75</f>
        <v>1736199.5445068891</v>
      </c>
      <c r="K75" s="17">
        <f t="shared" ref="K75:K106" si="33">J75*0.31</f>
        <v>538221.85879713565</v>
      </c>
      <c r="L75" s="17">
        <v>0</v>
      </c>
      <c r="M75" s="17">
        <f t="shared" ref="M75:M106" si="34">J75+K75+L75</f>
        <v>2274421.4033040246</v>
      </c>
      <c r="N75" s="18">
        <v>0</v>
      </c>
      <c r="O75" s="18">
        <f t="shared" si="26"/>
        <v>2274421.4033040246</v>
      </c>
    </row>
    <row r="76" spans="1:15" ht="13.5" customHeight="1" x14ac:dyDescent="0.35">
      <c r="A76" s="13">
        <v>2002</v>
      </c>
      <c r="B76" s="13" t="s">
        <v>26</v>
      </c>
      <c r="C76" s="14">
        <v>2544.14</v>
      </c>
      <c r="D76" s="15">
        <v>123.75</v>
      </c>
      <c r="E76" s="16">
        <f t="shared" si="27"/>
        <v>15</v>
      </c>
      <c r="F76" s="16">
        <f t="shared" si="28"/>
        <v>8.25</v>
      </c>
      <c r="G76" s="16">
        <f t="shared" si="29"/>
        <v>169.60933333333332</v>
      </c>
      <c r="H76" s="16">
        <f t="shared" si="30"/>
        <v>177.85933333333332</v>
      </c>
      <c r="I76" s="17">
        <f t="shared" si="31"/>
        <v>62565</v>
      </c>
      <c r="J76" s="17">
        <f t="shared" si="32"/>
        <v>11127769.189999999</v>
      </c>
      <c r="K76" s="17">
        <f t="shared" si="33"/>
        <v>3449608.4488999997</v>
      </c>
      <c r="L76" s="17">
        <v>11015</v>
      </c>
      <c r="M76" s="17">
        <f t="shared" si="34"/>
        <v>14588392.638899999</v>
      </c>
      <c r="N76" s="18">
        <v>0</v>
      </c>
      <c r="O76" s="18">
        <f t="shared" si="26"/>
        <v>14588392.638899999</v>
      </c>
    </row>
    <row r="77" spans="1:15" ht="13.5" customHeight="1" x14ac:dyDescent="0.35">
      <c r="A77" s="13">
        <v>22006</v>
      </c>
      <c r="B77" s="13" t="s">
        <v>74</v>
      </c>
      <c r="C77" s="14">
        <v>403</v>
      </c>
      <c r="D77" s="15">
        <v>4.5</v>
      </c>
      <c r="E77" s="16">
        <f t="shared" si="27"/>
        <v>13.522500000000001</v>
      </c>
      <c r="F77" s="16">
        <f t="shared" si="28"/>
        <v>0.33277870216306155</v>
      </c>
      <c r="G77" s="16">
        <f t="shared" si="29"/>
        <v>29.802181549269733</v>
      </c>
      <c r="H77" s="16">
        <f t="shared" si="30"/>
        <v>30.134960251432794</v>
      </c>
      <c r="I77" s="17">
        <f t="shared" si="31"/>
        <v>62565</v>
      </c>
      <c r="J77" s="17">
        <f t="shared" si="32"/>
        <v>1885393.7881308927</v>
      </c>
      <c r="K77" s="17">
        <f t="shared" si="33"/>
        <v>584472.07432057674</v>
      </c>
      <c r="L77" s="17">
        <v>0</v>
      </c>
      <c r="M77" s="17">
        <f t="shared" si="34"/>
        <v>2469865.8624514695</v>
      </c>
      <c r="N77" s="18">
        <v>0</v>
      </c>
      <c r="O77" s="18">
        <f t="shared" si="26"/>
        <v>2469865.8624514695</v>
      </c>
    </row>
    <row r="78" spans="1:15" ht="13.5" customHeight="1" x14ac:dyDescent="0.35">
      <c r="A78" s="13">
        <v>13003</v>
      </c>
      <c r="B78" s="13" t="s">
        <v>52</v>
      </c>
      <c r="C78" s="14">
        <v>294.45</v>
      </c>
      <c r="D78" s="15">
        <v>0</v>
      </c>
      <c r="E78" s="16">
        <f t="shared" si="27"/>
        <v>12.708375</v>
      </c>
      <c r="F78" s="16">
        <f t="shared" si="28"/>
        <v>0</v>
      </c>
      <c r="G78" s="16">
        <f t="shared" si="29"/>
        <v>23.169760099147215</v>
      </c>
      <c r="H78" s="16">
        <f t="shared" si="30"/>
        <v>23.169760099147215</v>
      </c>
      <c r="I78" s="17">
        <f t="shared" si="31"/>
        <v>62565</v>
      </c>
      <c r="J78" s="17">
        <f t="shared" si="32"/>
        <v>1449616.0406031455</v>
      </c>
      <c r="K78" s="17">
        <f t="shared" si="33"/>
        <v>449380.97258697508</v>
      </c>
      <c r="L78" s="17">
        <v>0</v>
      </c>
      <c r="M78" s="17">
        <f t="shared" si="34"/>
        <v>1898997.0131901205</v>
      </c>
      <c r="N78" s="18">
        <v>0</v>
      </c>
      <c r="O78" s="18">
        <f t="shared" si="26"/>
        <v>1898997.0131901205</v>
      </c>
    </row>
    <row r="79" spans="1:15" ht="13.5" customHeight="1" x14ac:dyDescent="0.35">
      <c r="A79" s="13">
        <v>2003</v>
      </c>
      <c r="B79" s="13" t="s">
        <v>27</v>
      </c>
      <c r="C79" s="14">
        <v>238.02</v>
      </c>
      <c r="D79" s="15">
        <v>0.75</v>
      </c>
      <c r="E79" s="16">
        <f t="shared" si="27"/>
        <v>12.28515</v>
      </c>
      <c r="F79" s="16">
        <f t="shared" si="28"/>
        <v>6.1049315637171711E-2</v>
      </c>
      <c r="G79" s="16">
        <f t="shared" si="29"/>
        <v>19.374610810612815</v>
      </c>
      <c r="H79" s="16">
        <f t="shared" si="30"/>
        <v>19.435660126249985</v>
      </c>
      <c r="I79" s="17">
        <f t="shared" si="31"/>
        <v>62565</v>
      </c>
      <c r="J79" s="17">
        <f t="shared" si="32"/>
        <v>1215992.0757988303</v>
      </c>
      <c r="K79" s="17">
        <f t="shared" si="33"/>
        <v>376957.54349763738</v>
      </c>
      <c r="L79" s="17">
        <v>0</v>
      </c>
      <c r="M79" s="17">
        <f t="shared" si="34"/>
        <v>1592949.6192964676</v>
      </c>
      <c r="N79" s="18">
        <v>0</v>
      </c>
      <c r="O79" s="18">
        <f t="shared" si="26"/>
        <v>1592949.6192964676</v>
      </c>
    </row>
    <row r="80" spans="1:15" ht="13.5" customHeight="1" x14ac:dyDescent="0.35">
      <c r="A80" s="13">
        <v>37003</v>
      </c>
      <c r="B80" s="13" t="s">
        <v>101</v>
      </c>
      <c r="C80" s="14">
        <v>189</v>
      </c>
      <c r="D80" s="15">
        <v>0</v>
      </c>
      <c r="E80" s="16">
        <f t="shared" si="27"/>
        <v>12</v>
      </c>
      <c r="F80" s="16">
        <f t="shared" si="28"/>
        <v>0</v>
      </c>
      <c r="G80" s="16">
        <f t="shared" si="29"/>
        <v>15.75</v>
      </c>
      <c r="H80" s="16">
        <f t="shared" si="30"/>
        <v>15.75</v>
      </c>
      <c r="I80" s="17">
        <f t="shared" si="31"/>
        <v>62565</v>
      </c>
      <c r="J80" s="17">
        <f t="shared" si="32"/>
        <v>985398.75</v>
      </c>
      <c r="K80" s="17">
        <f t="shared" si="33"/>
        <v>305473.61249999999</v>
      </c>
      <c r="L80" s="17">
        <v>0</v>
      </c>
      <c r="M80" s="17">
        <f t="shared" si="34"/>
        <v>1290872.3625</v>
      </c>
      <c r="N80" s="18">
        <v>0</v>
      </c>
      <c r="O80" s="18">
        <f t="shared" si="26"/>
        <v>1290872.3625</v>
      </c>
    </row>
    <row r="81" spans="1:15" ht="13.5" customHeight="1" x14ac:dyDescent="0.35">
      <c r="A81" s="13">
        <v>35002</v>
      </c>
      <c r="B81" s="13" t="s">
        <v>99</v>
      </c>
      <c r="C81" s="14">
        <v>348</v>
      </c>
      <c r="D81" s="15">
        <v>0</v>
      </c>
      <c r="E81" s="16">
        <f t="shared" si="27"/>
        <v>13.11</v>
      </c>
      <c r="F81" s="16">
        <f t="shared" si="28"/>
        <v>0</v>
      </c>
      <c r="G81" s="16">
        <f t="shared" si="29"/>
        <v>26.544622425629292</v>
      </c>
      <c r="H81" s="16">
        <f t="shared" si="30"/>
        <v>26.544622425629292</v>
      </c>
      <c r="I81" s="17">
        <f t="shared" si="31"/>
        <v>62565</v>
      </c>
      <c r="J81" s="17">
        <f t="shared" si="32"/>
        <v>1660764.3020594968</v>
      </c>
      <c r="K81" s="17">
        <f t="shared" si="33"/>
        <v>514836.933638444</v>
      </c>
      <c r="L81" s="17">
        <v>0</v>
      </c>
      <c r="M81" s="17">
        <f t="shared" si="34"/>
        <v>2175601.2356979409</v>
      </c>
      <c r="N81" s="18">
        <v>0</v>
      </c>
      <c r="O81" s="18">
        <f t="shared" si="26"/>
        <v>2175601.2356979409</v>
      </c>
    </row>
    <row r="82" spans="1:15" ht="13.5" customHeight="1" x14ac:dyDescent="0.35">
      <c r="A82" s="13">
        <v>7002</v>
      </c>
      <c r="B82" s="13" t="s">
        <v>42</v>
      </c>
      <c r="C82" s="14">
        <v>296</v>
      </c>
      <c r="D82" s="15">
        <v>0.75</v>
      </c>
      <c r="E82" s="16">
        <f t="shared" si="27"/>
        <v>12.719999999999999</v>
      </c>
      <c r="F82" s="16">
        <f t="shared" si="28"/>
        <v>5.8962264150943404E-2</v>
      </c>
      <c r="G82" s="16">
        <f t="shared" si="29"/>
        <v>23.270440251572328</v>
      </c>
      <c r="H82" s="16">
        <f t="shared" si="30"/>
        <v>23.32940251572327</v>
      </c>
      <c r="I82" s="17">
        <f t="shared" si="31"/>
        <v>62565</v>
      </c>
      <c r="J82" s="17">
        <f t="shared" si="32"/>
        <v>1459604.0683962265</v>
      </c>
      <c r="K82" s="17">
        <f t="shared" si="33"/>
        <v>452477.26120283024</v>
      </c>
      <c r="L82" s="17">
        <v>0</v>
      </c>
      <c r="M82" s="17">
        <f t="shared" si="34"/>
        <v>1912081.3295990569</v>
      </c>
      <c r="N82" s="18">
        <v>0</v>
      </c>
      <c r="O82" s="18">
        <f t="shared" si="26"/>
        <v>1912081.3295990569</v>
      </c>
    </row>
    <row r="83" spans="1:15" ht="13.5" customHeight="1" x14ac:dyDescent="0.35">
      <c r="A83" s="13">
        <v>38003</v>
      </c>
      <c r="B83" s="13" t="s">
        <v>104</v>
      </c>
      <c r="C83" s="14">
        <v>148</v>
      </c>
      <c r="D83" s="15">
        <v>0</v>
      </c>
      <c r="E83" s="16">
        <f t="shared" si="27"/>
        <v>12</v>
      </c>
      <c r="F83" s="16">
        <f t="shared" si="28"/>
        <v>0</v>
      </c>
      <c r="G83" s="16">
        <f t="shared" si="29"/>
        <v>12.333333333333334</v>
      </c>
      <c r="H83" s="16">
        <f t="shared" si="30"/>
        <v>12.333333333333334</v>
      </c>
      <c r="I83" s="17">
        <f t="shared" si="31"/>
        <v>62565</v>
      </c>
      <c r="J83" s="17">
        <f t="shared" si="32"/>
        <v>771635</v>
      </c>
      <c r="K83" s="17">
        <f t="shared" si="33"/>
        <v>239206.85</v>
      </c>
      <c r="L83" s="17">
        <v>0</v>
      </c>
      <c r="M83" s="17">
        <f t="shared" si="34"/>
        <v>1010841.85</v>
      </c>
      <c r="N83" s="18">
        <v>0</v>
      </c>
      <c r="O83" s="18">
        <f t="shared" si="26"/>
        <v>1010841.85</v>
      </c>
    </row>
    <row r="84" spans="1:15" ht="13.5" customHeight="1" x14ac:dyDescent="0.35">
      <c r="A84" s="13">
        <v>45005</v>
      </c>
      <c r="B84" s="13" t="s">
        <v>122</v>
      </c>
      <c r="C84" s="14">
        <v>218</v>
      </c>
      <c r="D84" s="15">
        <v>2.5</v>
      </c>
      <c r="E84" s="16">
        <f t="shared" si="27"/>
        <v>12.135</v>
      </c>
      <c r="F84" s="16">
        <f t="shared" si="28"/>
        <v>0.20601565718994644</v>
      </c>
      <c r="G84" s="16">
        <f t="shared" si="29"/>
        <v>17.96456530696333</v>
      </c>
      <c r="H84" s="16">
        <f t="shared" si="30"/>
        <v>18.170580964153277</v>
      </c>
      <c r="I84" s="17">
        <f t="shared" si="31"/>
        <v>62565</v>
      </c>
      <c r="J84" s="17">
        <f t="shared" si="32"/>
        <v>1136842.3980222498</v>
      </c>
      <c r="K84" s="17">
        <f t="shared" si="33"/>
        <v>352421.14338689746</v>
      </c>
      <c r="L84" s="17">
        <v>0</v>
      </c>
      <c r="M84" s="17">
        <f t="shared" si="34"/>
        <v>1489263.5414091472</v>
      </c>
      <c r="N84" s="18">
        <v>0</v>
      </c>
      <c r="O84" s="18">
        <f t="shared" si="26"/>
        <v>1489263.5414091472</v>
      </c>
    </row>
    <row r="85" spans="1:15" ht="13.5" customHeight="1" x14ac:dyDescent="0.35">
      <c r="A85" s="13">
        <v>40001</v>
      </c>
      <c r="B85" s="13" t="s">
        <v>109</v>
      </c>
      <c r="C85" s="14">
        <v>725.63</v>
      </c>
      <c r="D85" s="15">
        <v>2.5</v>
      </c>
      <c r="E85" s="16">
        <f t="shared" si="27"/>
        <v>15</v>
      </c>
      <c r="F85" s="16">
        <f t="shared" si="28"/>
        <v>0.16666666666666666</v>
      </c>
      <c r="G85" s="16">
        <f t="shared" si="29"/>
        <v>48.37533333333333</v>
      </c>
      <c r="H85" s="16">
        <f t="shared" si="30"/>
        <v>48.541999999999994</v>
      </c>
      <c r="I85" s="17">
        <f t="shared" si="31"/>
        <v>62565</v>
      </c>
      <c r="J85" s="17">
        <f t="shared" si="32"/>
        <v>3037030.2299999995</v>
      </c>
      <c r="K85" s="17">
        <f t="shared" si="33"/>
        <v>941479.37129999988</v>
      </c>
      <c r="L85" s="17">
        <v>0</v>
      </c>
      <c r="M85" s="17">
        <f t="shared" si="34"/>
        <v>3978509.6012999993</v>
      </c>
      <c r="N85" s="18">
        <v>0</v>
      </c>
      <c r="O85" s="18">
        <f t="shared" si="26"/>
        <v>3978509.6012999993</v>
      </c>
    </row>
    <row r="86" spans="1:15" ht="13.5" customHeight="1" x14ac:dyDescent="0.35">
      <c r="A86" s="13">
        <v>52004</v>
      </c>
      <c r="B86" s="13" t="s">
        <v>142</v>
      </c>
      <c r="C86" s="14">
        <v>266.55</v>
      </c>
      <c r="D86" s="15">
        <v>0</v>
      </c>
      <c r="E86" s="16">
        <f t="shared" si="27"/>
        <v>12.499124999999999</v>
      </c>
      <c r="F86" s="16">
        <f t="shared" si="28"/>
        <v>0</v>
      </c>
      <c r="G86" s="16">
        <f t="shared" si="29"/>
        <v>21.325492784494916</v>
      </c>
      <c r="H86" s="16">
        <f t="shared" si="30"/>
        <v>21.325492784494916</v>
      </c>
      <c r="I86" s="17">
        <f t="shared" si="31"/>
        <v>62565</v>
      </c>
      <c r="J86" s="17">
        <f t="shared" si="32"/>
        <v>1334229.4560619243</v>
      </c>
      <c r="K86" s="17">
        <f t="shared" si="33"/>
        <v>413611.13137919654</v>
      </c>
      <c r="L86" s="17">
        <v>0</v>
      </c>
      <c r="M86" s="17">
        <f t="shared" si="34"/>
        <v>1747840.5874411208</v>
      </c>
      <c r="N86" s="18">
        <v>0</v>
      </c>
      <c r="O86" s="18">
        <f t="shared" si="26"/>
        <v>1747840.5874411208</v>
      </c>
    </row>
    <row r="87" spans="1:15" ht="13.5" customHeight="1" x14ac:dyDescent="0.35">
      <c r="A87" s="13">
        <v>41004</v>
      </c>
      <c r="B87" s="13" t="s">
        <v>113</v>
      </c>
      <c r="C87" s="14">
        <v>1055.51</v>
      </c>
      <c r="D87" s="15">
        <v>0</v>
      </c>
      <c r="E87" s="16">
        <f t="shared" si="27"/>
        <v>15</v>
      </c>
      <c r="F87" s="16">
        <f t="shared" si="28"/>
        <v>0</v>
      </c>
      <c r="G87" s="16">
        <f t="shared" si="29"/>
        <v>70.367333333333335</v>
      </c>
      <c r="H87" s="16">
        <f t="shared" si="30"/>
        <v>70.367333333333335</v>
      </c>
      <c r="I87" s="17">
        <f t="shared" si="31"/>
        <v>62565</v>
      </c>
      <c r="J87" s="17">
        <f t="shared" si="32"/>
        <v>4402532.21</v>
      </c>
      <c r="K87" s="17">
        <f t="shared" si="33"/>
        <v>1364784.9850999999</v>
      </c>
      <c r="L87" s="17">
        <v>0</v>
      </c>
      <c r="M87" s="17">
        <f t="shared" si="34"/>
        <v>5767317.1951000001</v>
      </c>
      <c r="N87" s="18">
        <v>0</v>
      </c>
      <c r="O87" s="18">
        <f t="shared" si="26"/>
        <v>5767317.1951000001</v>
      </c>
    </row>
    <row r="88" spans="1:15" ht="13.5" customHeight="1" x14ac:dyDescent="0.35">
      <c r="A88" s="13">
        <v>44002</v>
      </c>
      <c r="B88" s="13" t="s">
        <v>120</v>
      </c>
      <c r="C88" s="14">
        <v>185</v>
      </c>
      <c r="D88" s="15">
        <v>5.75</v>
      </c>
      <c r="E88" s="16">
        <f t="shared" si="27"/>
        <v>12</v>
      </c>
      <c r="F88" s="16">
        <f t="shared" si="28"/>
        <v>0.47916666666666669</v>
      </c>
      <c r="G88" s="16">
        <f t="shared" si="29"/>
        <v>15.416666666666666</v>
      </c>
      <c r="H88" s="16">
        <f t="shared" si="30"/>
        <v>15.895833333333332</v>
      </c>
      <c r="I88" s="17">
        <f t="shared" si="31"/>
        <v>62565</v>
      </c>
      <c r="J88" s="17">
        <f t="shared" si="32"/>
        <v>994522.81249999988</v>
      </c>
      <c r="K88" s="17">
        <f t="shared" si="33"/>
        <v>308302.07187499997</v>
      </c>
      <c r="L88" s="17">
        <v>0</v>
      </c>
      <c r="M88" s="17">
        <f t="shared" si="34"/>
        <v>1302824.8843749999</v>
      </c>
      <c r="N88" s="18">
        <v>0</v>
      </c>
      <c r="O88" s="18">
        <f t="shared" si="26"/>
        <v>1302824.8843749999</v>
      </c>
    </row>
    <row r="89" spans="1:15" ht="13.5" customHeight="1" x14ac:dyDescent="0.35">
      <c r="A89" s="13">
        <v>42001</v>
      </c>
      <c r="B89" s="13" t="s">
        <v>115</v>
      </c>
      <c r="C89" s="14">
        <v>410</v>
      </c>
      <c r="D89" s="15">
        <v>0</v>
      </c>
      <c r="E89" s="16">
        <f t="shared" si="27"/>
        <v>13.574999999999999</v>
      </c>
      <c r="F89" s="16">
        <f t="shared" si="28"/>
        <v>0</v>
      </c>
      <c r="G89" s="16">
        <f t="shared" si="29"/>
        <v>30.202578268876614</v>
      </c>
      <c r="H89" s="16">
        <f t="shared" si="30"/>
        <v>30.202578268876614</v>
      </c>
      <c r="I89" s="17">
        <f t="shared" si="31"/>
        <v>62565</v>
      </c>
      <c r="J89" s="17">
        <f t="shared" si="32"/>
        <v>1889624.3093922653</v>
      </c>
      <c r="K89" s="17">
        <f t="shared" si="33"/>
        <v>585783.5359116022</v>
      </c>
      <c r="L89" s="17">
        <v>0</v>
      </c>
      <c r="M89" s="17">
        <f t="shared" si="34"/>
        <v>2475407.8453038675</v>
      </c>
      <c r="N89" s="18">
        <v>0</v>
      </c>
      <c r="O89" s="18">
        <f t="shared" si="26"/>
        <v>2475407.8453038675</v>
      </c>
    </row>
    <row r="90" spans="1:15" ht="13.5" customHeight="1" x14ac:dyDescent="0.35">
      <c r="A90" s="13">
        <v>39002</v>
      </c>
      <c r="B90" s="13" t="s">
        <v>106</v>
      </c>
      <c r="C90" s="14">
        <v>1162.77</v>
      </c>
      <c r="D90" s="15">
        <v>1</v>
      </c>
      <c r="E90" s="16">
        <f t="shared" si="27"/>
        <v>15</v>
      </c>
      <c r="F90" s="16">
        <f t="shared" si="28"/>
        <v>6.6666666666666666E-2</v>
      </c>
      <c r="G90" s="16">
        <f t="shared" si="29"/>
        <v>77.518000000000001</v>
      </c>
      <c r="H90" s="16">
        <f t="shared" si="30"/>
        <v>77.584666666666664</v>
      </c>
      <c r="I90" s="17">
        <f t="shared" si="31"/>
        <v>62565</v>
      </c>
      <c r="J90" s="17">
        <f t="shared" si="32"/>
        <v>4854084.67</v>
      </c>
      <c r="K90" s="17">
        <f t="shared" si="33"/>
        <v>1504766.2476999999</v>
      </c>
      <c r="L90" s="17">
        <v>0</v>
      </c>
      <c r="M90" s="17">
        <f t="shared" si="34"/>
        <v>6358850.9177000001</v>
      </c>
      <c r="N90" s="18">
        <v>0</v>
      </c>
      <c r="O90" s="18">
        <f t="shared" si="26"/>
        <v>6358850.9177000001</v>
      </c>
    </row>
    <row r="91" spans="1:15" ht="13.5" customHeight="1" x14ac:dyDescent="0.35">
      <c r="A91" s="13">
        <v>60003</v>
      </c>
      <c r="B91" s="13" t="s">
        <v>160</v>
      </c>
      <c r="C91" s="14">
        <v>183.9</v>
      </c>
      <c r="D91" s="15">
        <v>1</v>
      </c>
      <c r="E91" s="16">
        <f t="shared" si="27"/>
        <v>12</v>
      </c>
      <c r="F91" s="16">
        <f t="shared" si="28"/>
        <v>8.3333333333333329E-2</v>
      </c>
      <c r="G91" s="16">
        <f t="shared" si="29"/>
        <v>15.325000000000001</v>
      </c>
      <c r="H91" s="16">
        <f t="shared" si="30"/>
        <v>15.408333333333335</v>
      </c>
      <c r="I91" s="17">
        <f t="shared" si="31"/>
        <v>62565</v>
      </c>
      <c r="J91" s="17">
        <f t="shared" si="32"/>
        <v>964022.37500000012</v>
      </c>
      <c r="K91" s="17">
        <f t="shared" si="33"/>
        <v>298846.93625000003</v>
      </c>
      <c r="L91" s="17">
        <v>0</v>
      </c>
      <c r="M91" s="17">
        <f t="shared" si="34"/>
        <v>1262869.3112500003</v>
      </c>
      <c r="N91" s="18">
        <v>0</v>
      </c>
      <c r="O91" s="18">
        <f t="shared" si="26"/>
        <v>1262869.3112500003</v>
      </c>
    </row>
    <row r="92" spans="1:15" ht="13.5" customHeight="1" x14ac:dyDescent="0.35">
      <c r="A92" s="13">
        <v>43007</v>
      </c>
      <c r="B92" s="13" t="s">
        <v>118</v>
      </c>
      <c r="C92" s="14">
        <v>378.54</v>
      </c>
      <c r="D92" s="15">
        <v>1.5</v>
      </c>
      <c r="E92" s="16">
        <f t="shared" si="27"/>
        <v>13.33905</v>
      </c>
      <c r="F92" s="16">
        <f t="shared" si="28"/>
        <v>0.11245178629662532</v>
      </c>
      <c r="G92" s="16">
        <f t="shared" si="29"/>
        <v>28.378332789816366</v>
      </c>
      <c r="H92" s="16">
        <f t="shared" si="30"/>
        <v>28.49078457611299</v>
      </c>
      <c r="I92" s="17">
        <f t="shared" si="31"/>
        <v>62565</v>
      </c>
      <c r="J92" s="17">
        <f t="shared" si="32"/>
        <v>1782525.9370045091</v>
      </c>
      <c r="K92" s="17">
        <f t="shared" si="33"/>
        <v>552583.04047139781</v>
      </c>
      <c r="L92" s="17">
        <v>0</v>
      </c>
      <c r="M92" s="17">
        <f t="shared" si="34"/>
        <v>2335108.9774759067</v>
      </c>
      <c r="N92" s="18">
        <v>0</v>
      </c>
      <c r="O92" s="18">
        <f t="shared" si="26"/>
        <v>2335108.9774759067</v>
      </c>
    </row>
    <row r="93" spans="1:15" ht="13.5" customHeight="1" x14ac:dyDescent="0.35">
      <c r="A93" s="13">
        <v>15001</v>
      </c>
      <c r="B93" s="13" t="s">
        <v>57</v>
      </c>
      <c r="C93" s="14">
        <v>161</v>
      </c>
      <c r="D93" s="15">
        <v>0</v>
      </c>
      <c r="E93" s="16">
        <f t="shared" si="27"/>
        <v>12</v>
      </c>
      <c r="F93" s="16">
        <f t="shared" si="28"/>
        <v>0</v>
      </c>
      <c r="G93" s="16">
        <f t="shared" si="29"/>
        <v>13.416666666666666</v>
      </c>
      <c r="H93" s="16">
        <f t="shared" si="30"/>
        <v>13.416666666666666</v>
      </c>
      <c r="I93" s="17">
        <f t="shared" si="31"/>
        <v>62565</v>
      </c>
      <c r="J93" s="17">
        <f t="shared" si="32"/>
        <v>839413.75</v>
      </c>
      <c r="K93" s="17">
        <f t="shared" si="33"/>
        <v>260218.26250000001</v>
      </c>
      <c r="L93" s="17">
        <v>0</v>
      </c>
      <c r="M93" s="17">
        <f t="shared" si="34"/>
        <v>1099632.0125</v>
      </c>
      <c r="N93" s="18">
        <v>0</v>
      </c>
      <c r="O93" s="18">
        <f t="shared" si="26"/>
        <v>1099632.0125</v>
      </c>
    </row>
    <row r="94" spans="1:15" ht="13.5" customHeight="1" x14ac:dyDescent="0.35">
      <c r="A94" s="13">
        <v>15002</v>
      </c>
      <c r="B94" s="13" t="s">
        <v>58</v>
      </c>
      <c r="C94" s="14">
        <v>457.5</v>
      </c>
      <c r="D94" s="15">
        <v>0.25</v>
      </c>
      <c r="E94" s="16">
        <f t="shared" si="27"/>
        <v>13.93125</v>
      </c>
      <c r="F94" s="16">
        <f t="shared" si="28"/>
        <v>1.794526693584567E-2</v>
      </c>
      <c r="G94" s="16">
        <f t="shared" si="29"/>
        <v>32.839838492597579</v>
      </c>
      <c r="H94" s="16">
        <f t="shared" si="30"/>
        <v>32.857783759533426</v>
      </c>
      <c r="I94" s="17">
        <f t="shared" si="31"/>
        <v>62565</v>
      </c>
      <c r="J94" s="17">
        <f t="shared" si="32"/>
        <v>2055747.2409152088</v>
      </c>
      <c r="K94" s="17">
        <f t="shared" si="33"/>
        <v>637281.64468371472</v>
      </c>
      <c r="L94" s="17">
        <v>0</v>
      </c>
      <c r="M94" s="17">
        <f t="shared" si="34"/>
        <v>2693028.8855989235</v>
      </c>
      <c r="N94" s="18">
        <v>0</v>
      </c>
      <c r="O94" s="18">
        <f t="shared" si="26"/>
        <v>2693028.8855989235</v>
      </c>
    </row>
    <row r="95" spans="1:15" ht="13.5" customHeight="1" x14ac:dyDescent="0.35">
      <c r="A95" s="13">
        <v>46001</v>
      </c>
      <c r="B95" s="13" t="s">
        <v>123</v>
      </c>
      <c r="C95" s="14">
        <v>2832.79</v>
      </c>
      <c r="D95" s="15">
        <v>0</v>
      </c>
      <c r="E95" s="16">
        <f t="shared" si="27"/>
        <v>15</v>
      </c>
      <c r="F95" s="16">
        <f t="shared" si="28"/>
        <v>0</v>
      </c>
      <c r="G95" s="16">
        <f t="shared" si="29"/>
        <v>188.85266666666666</v>
      </c>
      <c r="H95" s="16">
        <f t="shared" si="30"/>
        <v>188.85266666666666</v>
      </c>
      <c r="I95" s="17">
        <f t="shared" si="31"/>
        <v>62565</v>
      </c>
      <c r="J95" s="17">
        <f t="shared" si="32"/>
        <v>11815567.09</v>
      </c>
      <c r="K95" s="17">
        <f t="shared" si="33"/>
        <v>3662825.7979000001</v>
      </c>
      <c r="L95" s="17">
        <v>0</v>
      </c>
      <c r="M95" s="17">
        <f t="shared" si="34"/>
        <v>15478392.8879</v>
      </c>
      <c r="N95" s="18">
        <v>0</v>
      </c>
      <c r="O95" s="18">
        <f t="shared" si="26"/>
        <v>15478392.8879</v>
      </c>
    </row>
    <row r="96" spans="1:15" ht="13.5" customHeight="1" x14ac:dyDescent="0.35">
      <c r="A96" s="13">
        <v>33002</v>
      </c>
      <c r="B96" s="13" t="s">
        <v>95</v>
      </c>
      <c r="C96" s="14">
        <v>280</v>
      </c>
      <c r="D96" s="15">
        <v>5.75</v>
      </c>
      <c r="E96" s="16">
        <f t="shared" si="27"/>
        <v>12.6</v>
      </c>
      <c r="F96" s="16">
        <f t="shared" si="28"/>
        <v>0.45634920634920634</v>
      </c>
      <c r="G96" s="16">
        <f t="shared" si="29"/>
        <v>22.222222222222221</v>
      </c>
      <c r="H96" s="16">
        <f t="shared" si="30"/>
        <v>22.678571428571427</v>
      </c>
      <c r="I96" s="17">
        <f t="shared" si="31"/>
        <v>62565</v>
      </c>
      <c r="J96" s="17">
        <f t="shared" si="32"/>
        <v>1418884.8214285714</v>
      </c>
      <c r="K96" s="17">
        <f t="shared" si="33"/>
        <v>439854.2946428571</v>
      </c>
      <c r="L96" s="17">
        <v>0</v>
      </c>
      <c r="M96" s="17">
        <f t="shared" si="34"/>
        <v>1858739.1160714284</v>
      </c>
      <c r="N96" s="18">
        <v>0</v>
      </c>
      <c r="O96" s="18">
        <f t="shared" si="26"/>
        <v>1858739.1160714284</v>
      </c>
    </row>
    <row r="97" spans="1:15" ht="13.5" customHeight="1" x14ac:dyDescent="0.35">
      <c r="A97" s="13">
        <v>25004</v>
      </c>
      <c r="B97" s="13" t="s">
        <v>81</v>
      </c>
      <c r="C97" s="14">
        <v>932.3</v>
      </c>
      <c r="D97" s="15">
        <v>2.75</v>
      </c>
      <c r="E97" s="16">
        <f t="shared" si="27"/>
        <v>15</v>
      </c>
      <c r="F97" s="16">
        <f t="shared" si="28"/>
        <v>0.18333333333333332</v>
      </c>
      <c r="G97" s="16">
        <f t="shared" si="29"/>
        <v>62.153333333333329</v>
      </c>
      <c r="H97" s="16">
        <f t="shared" si="30"/>
        <v>62.336666666666659</v>
      </c>
      <c r="I97" s="17">
        <f t="shared" si="31"/>
        <v>62565</v>
      </c>
      <c r="J97" s="17">
        <f t="shared" si="32"/>
        <v>3900093.5499999993</v>
      </c>
      <c r="K97" s="17">
        <f t="shared" si="33"/>
        <v>1209029.0004999998</v>
      </c>
      <c r="L97" s="17">
        <v>0</v>
      </c>
      <c r="M97" s="17">
        <f t="shared" si="34"/>
        <v>5109122.550499999</v>
      </c>
      <c r="N97" s="18">
        <v>0</v>
      </c>
      <c r="O97" s="18">
        <f t="shared" si="26"/>
        <v>5109122.550499999</v>
      </c>
    </row>
    <row r="98" spans="1:15" ht="13.5" customHeight="1" x14ac:dyDescent="0.35">
      <c r="A98" s="13">
        <v>29004</v>
      </c>
      <c r="B98" s="13" t="s">
        <v>89</v>
      </c>
      <c r="C98" s="14">
        <v>456.2</v>
      </c>
      <c r="D98" s="15">
        <v>2</v>
      </c>
      <c r="E98" s="16">
        <f t="shared" si="27"/>
        <v>13.9215</v>
      </c>
      <c r="F98" s="16">
        <f t="shared" si="28"/>
        <v>0.1436626800272959</v>
      </c>
      <c r="G98" s="16">
        <f t="shared" si="29"/>
        <v>32.769457314226194</v>
      </c>
      <c r="H98" s="16">
        <f t="shared" si="30"/>
        <v>32.913119994253492</v>
      </c>
      <c r="I98" s="17">
        <f t="shared" si="31"/>
        <v>62565</v>
      </c>
      <c r="J98" s="17">
        <f t="shared" si="32"/>
        <v>2059209.3524404697</v>
      </c>
      <c r="K98" s="17">
        <f t="shared" si="33"/>
        <v>638354.89925654558</v>
      </c>
      <c r="L98" s="17">
        <v>0</v>
      </c>
      <c r="M98" s="17">
        <f t="shared" si="34"/>
        <v>2697564.251697015</v>
      </c>
      <c r="N98" s="18">
        <v>0</v>
      </c>
      <c r="O98" s="18">
        <f t="shared" si="26"/>
        <v>2697564.251697015</v>
      </c>
    </row>
    <row r="99" spans="1:15" ht="14.25" customHeight="1" x14ac:dyDescent="0.35">
      <c r="A99" s="13">
        <v>17002</v>
      </c>
      <c r="B99" s="13" t="s">
        <v>63</v>
      </c>
      <c r="C99" s="14">
        <v>2783.9</v>
      </c>
      <c r="D99" s="15">
        <v>5.25</v>
      </c>
      <c r="E99" s="16">
        <f t="shared" si="27"/>
        <v>15</v>
      </c>
      <c r="F99" s="16">
        <f t="shared" si="28"/>
        <v>0.35</v>
      </c>
      <c r="G99" s="16">
        <f t="shared" si="29"/>
        <v>185.59333333333333</v>
      </c>
      <c r="H99" s="16">
        <f t="shared" si="30"/>
        <v>185.94333333333333</v>
      </c>
      <c r="I99" s="17">
        <f t="shared" si="31"/>
        <v>62565</v>
      </c>
      <c r="J99" s="17">
        <f t="shared" si="32"/>
        <v>11633544.65</v>
      </c>
      <c r="K99" s="17">
        <f t="shared" si="33"/>
        <v>3606398.8415000001</v>
      </c>
      <c r="L99" s="17">
        <v>0</v>
      </c>
      <c r="M99" s="17">
        <f t="shared" si="34"/>
        <v>15239943.491500001</v>
      </c>
      <c r="N99" s="18">
        <v>0</v>
      </c>
      <c r="O99" s="18">
        <f t="shared" ref="O99:O130" si="35">IF(N99&gt;0,N99,M99)</f>
        <v>15239943.491500001</v>
      </c>
    </row>
    <row r="100" spans="1:15" ht="13.5" customHeight="1" x14ac:dyDescent="0.35">
      <c r="A100" s="13">
        <v>62006</v>
      </c>
      <c r="B100" s="13" t="s">
        <v>168</v>
      </c>
      <c r="C100" s="14">
        <v>660.42</v>
      </c>
      <c r="D100" s="15">
        <v>0</v>
      </c>
      <c r="E100" s="16">
        <f t="shared" si="27"/>
        <v>15</v>
      </c>
      <c r="F100" s="16">
        <f t="shared" si="28"/>
        <v>0</v>
      </c>
      <c r="G100" s="16">
        <f t="shared" si="29"/>
        <v>44.027999999999999</v>
      </c>
      <c r="H100" s="16">
        <f t="shared" si="30"/>
        <v>44.027999999999999</v>
      </c>
      <c r="I100" s="17">
        <f t="shared" si="31"/>
        <v>62565</v>
      </c>
      <c r="J100" s="17">
        <f t="shared" si="32"/>
        <v>2754611.82</v>
      </c>
      <c r="K100" s="17">
        <f t="shared" si="33"/>
        <v>853929.6642</v>
      </c>
      <c r="L100" s="17">
        <v>0</v>
      </c>
      <c r="M100" s="17">
        <f t="shared" si="34"/>
        <v>3608541.4841999998</v>
      </c>
      <c r="N100" s="18">
        <v>0</v>
      </c>
      <c r="O100" s="18">
        <f t="shared" si="35"/>
        <v>3608541.4841999998</v>
      </c>
    </row>
    <row r="101" spans="1:15" ht="13.5" customHeight="1" x14ac:dyDescent="0.35">
      <c r="A101" s="13">
        <v>43002</v>
      </c>
      <c r="B101" s="13" t="s">
        <v>117</v>
      </c>
      <c r="C101" s="14">
        <v>244</v>
      </c>
      <c r="D101" s="15">
        <v>2</v>
      </c>
      <c r="E101" s="16">
        <f t="shared" si="27"/>
        <v>12.33</v>
      </c>
      <c r="F101" s="16">
        <f t="shared" si="28"/>
        <v>0.16220600162206</v>
      </c>
      <c r="G101" s="16">
        <f t="shared" si="29"/>
        <v>19.789132197891323</v>
      </c>
      <c r="H101" s="16">
        <f t="shared" si="30"/>
        <v>19.951338199513383</v>
      </c>
      <c r="I101" s="17">
        <f t="shared" si="31"/>
        <v>62565</v>
      </c>
      <c r="J101" s="17">
        <f t="shared" si="32"/>
        <v>1248255.4744525549</v>
      </c>
      <c r="K101" s="17">
        <f t="shared" si="33"/>
        <v>386959.19708029204</v>
      </c>
      <c r="L101" s="17">
        <v>0</v>
      </c>
      <c r="M101" s="17">
        <f t="shared" si="34"/>
        <v>1635214.671532847</v>
      </c>
      <c r="N101" s="18">
        <v>0</v>
      </c>
      <c r="O101" s="18">
        <f t="shared" si="35"/>
        <v>1635214.671532847</v>
      </c>
    </row>
    <row r="102" spans="1:15" ht="13.5" customHeight="1" x14ac:dyDescent="0.35">
      <c r="A102" s="13">
        <v>17003</v>
      </c>
      <c r="B102" s="13" t="s">
        <v>64</v>
      </c>
      <c r="C102" s="14">
        <v>200</v>
      </c>
      <c r="D102" s="15">
        <v>0</v>
      </c>
      <c r="E102" s="16">
        <f t="shared" si="27"/>
        <v>12</v>
      </c>
      <c r="F102" s="16">
        <f t="shared" si="28"/>
        <v>0</v>
      </c>
      <c r="G102" s="16">
        <f t="shared" si="29"/>
        <v>16.666666666666668</v>
      </c>
      <c r="H102" s="16">
        <f t="shared" si="30"/>
        <v>16.666666666666668</v>
      </c>
      <c r="I102" s="17">
        <f t="shared" si="31"/>
        <v>62565</v>
      </c>
      <c r="J102" s="17">
        <f t="shared" si="32"/>
        <v>1042750.0000000001</v>
      </c>
      <c r="K102" s="17">
        <f t="shared" si="33"/>
        <v>323252.50000000006</v>
      </c>
      <c r="L102" s="17">
        <v>0</v>
      </c>
      <c r="M102" s="17">
        <f t="shared" si="34"/>
        <v>1366002.5000000002</v>
      </c>
      <c r="N102" s="18">
        <v>0</v>
      </c>
      <c r="O102" s="18">
        <f t="shared" si="35"/>
        <v>1366002.5000000002</v>
      </c>
    </row>
    <row r="103" spans="1:15" ht="13.5" customHeight="1" x14ac:dyDescent="0.35">
      <c r="A103" s="13">
        <v>51003</v>
      </c>
      <c r="B103" s="13" t="s">
        <v>138</v>
      </c>
      <c r="C103" s="14">
        <v>246</v>
      </c>
      <c r="D103" s="15">
        <v>0</v>
      </c>
      <c r="E103" s="16">
        <f t="shared" si="27"/>
        <v>12.345000000000001</v>
      </c>
      <c r="F103" s="16">
        <f t="shared" si="28"/>
        <v>0</v>
      </c>
      <c r="G103" s="16">
        <f t="shared" si="29"/>
        <v>19.927095990279465</v>
      </c>
      <c r="H103" s="16">
        <f t="shared" si="30"/>
        <v>19.927095990279465</v>
      </c>
      <c r="I103" s="17">
        <f t="shared" si="31"/>
        <v>62565</v>
      </c>
      <c r="J103" s="17">
        <f t="shared" si="32"/>
        <v>1246738.7606318346</v>
      </c>
      <c r="K103" s="17">
        <f t="shared" si="33"/>
        <v>386489.01579586871</v>
      </c>
      <c r="L103" s="17">
        <v>0</v>
      </c>
      <c r="M103" s="17">
        <f t="shared" si="34"/>
        <v>1633227.7764277034</v>
      </c>
      <c r="N103" s="18">
        <v>0</v>
      </c>
      <c r="O103" s="18">
        <f t="shared" si="35"/>
        <v>1633227.7764277034</v>
      </c>
    </row>
    <row r="104" spans="1:15" ht="13.5" customHeight="1" x14ac:dyDescent="0.35">
      <c r="A104" s="13">
        <v>9002</v>
      </c>
      <c r="B104" s="13" t="s">
        <v>44</v>
      </c>
      <c r="C104" s="14">
        <v>297.47000000000003</v>
      </c>
      <c r="D104" s="15">
        <v>0</v>
      </c>
      <c r="E104" s="16">
        <f t="shared" si="27"/>
        <v>12.731025000000001</v>
      </c>
      <c r="F104" s="16">
        <f t="shared" si="28"/>
        <v>0</v>
      </c>
      <c r="G104" s="16">
        <f t="shared" si="29"/>
        <v>23.365754132129975</v>
      </c>
      <c r="H104" s="16">
        <f t="shared" si="30"/>
        <v>23.365754132129975</v>
      </c>
      <c r="I104" s="17">
        <f t="shared" si="31"/>
        <v>62565</v>
      </c>
      <c r="J104" s="17">
        <f t="shared" si="32"/>
        <v>1461878.4072767119</v>
      </c>
      <c r="K104" s="17">
        <f t="shared" si="33"/>
        <v>453182.30625578068</v>
      </c>
      <c r="L104" s="17">
        <v>0</v>
      </c>
      <c r="M104" s="17">
        <f t="shared" si="34"/>
        <v>1915060.7135324925</v>
      </c>
      <c r="N104" s="18">
        <v>0</v>
      </c>
      <c r="O104" s="18">
        <f t="shared" si="35"/>
        <v>1915060.7135324925</v>
      </c>
    </row>
    <row r="105" spans="1:15" ht="13.5" customHeight="1" x14ac:dyDescent="0.35">
      <c r="A105" s="13">
        <v>56007</v>
      </c>
      <c r="B105" s="13" t="s">
        <v>154</v>
      </c>
      <c r="C105" s="14">
        <v>227</v>
      </c>
      <c r="D105" s="15">
        <v>0</v>
      </c>
      <c r="E105" s="16">
        <f t="shared" si="27"/>
        <v>12.202500000000001</v>
      </c>
      <c r="F105" s="16">
        <f t="shared" si="28"/>
        <v>0</v>
      </c>
      <c r="G105" s="16">
        <f t="shared" si="29"/>
        <v>18.602745339069862</v>
      </c>
      <c r="H105" s="16">
        <f t="shared" si="30"/>
        <v>18.602745339069862</v>
      </c>
      <c r="I105" s="17">
        <f t="shared" si="31"/>
        <v>62565</v>
      </c>
      <c r="J105" s="17">
        <f t="shared" si="32"/>
        <v>1163880.7621389059</v>
      </c>
      <c r="K105" s="17">
        <f t="shared" si="33"/>
        <v>360803.03626306081</v>
      </c>
      <c r="L105" s="17">
        <v>0</v>
      </c>
      <c r="M105" s="17">
        <f t="shared" si="34"/>
        <v>1524683.7984019667</v>
      </c>
      <c r="N105" s="18">
        <v>0</v>
      </c>
      <c r="O105" s="18">
        <f t="shared" si="35"/>
        <v>1524683.7984019667</v>
      </c>
    </row>
    <row r="106" spans="1:15" ht="13.5" customHeight="1" x14ac:dyDescent="0.35">
      <c r="A106" s="13">
        <v>23003</v>
      </c>
      <c r="B106" s="13" t="s">
        <v>77</v>
      </c>
      <c r="C106" s="14">
        <v>136</v>
      </c>
      <c r="D106" s="15">
        <v>0</v>
      </c>
      <c r="E106" s="16">
        <f t="shared" si="27"/>
        <v>12</v>
      </c>
      <c r="F106" s="16">
        <f t="shared" si="28"/>
        <v>0</v>
      </c>
      <c r="G106" s="16">
        <f t="shared" si="29"/>
        <v>11.333333333333334</v>
      </c>
      <c r="H106" s="16">
        <f t="shared" si="30"/>
        <v>11.333333333333334</v>
      </c>
      <c r="I106" s="17">
        <f t="shared" si="31"/>
        <v>62565</v>
      </c>
      <c r="J106" s="17">
        <f t="shared" si="32"/>
        <v>709070</v>
      </c>
      <c r="K106" s="17">
        <f t="shared" si="33"/>
        <v>219811.7</v>
      </c>
      <c r="L106" s="17">
        <v>0</v>
      </c>
      <c r="M106" s="17">
        <f t="shared" si="34"/>
        <v>928881.7</v>
      </c>
      <c r="N106" s="18">
        <v>0</v>
      </c>
      <c r="O106" s="18">
        <f t="shared" si="35"/>
        <v>928881.7</v>
      </c>
    </row>
    <row r="107" spans="1:15" ht="13.5" customHeight="1" x14ac:dyDescent="0.35">
      <c r="A107" s="13">
        <v>65001</v>
      </c>
      <c r="B107" s="13" t="s">
        <v>172</v>
      </c>
      <c r="C107" s="14">
        <v>1402.8</v>
      </c>
      <c r="D107" s="15">
        <v>7</v>
      </c>
      <c r="E107" s="16">
        <f t="shared" si="27"/>
        <v>15</v>
      </c>
      <c r="F107" s="16">
        <f t="shared" ref="F107:F138" si="36">D107/E107</f>
        <v>0.46666666666666667</v>
      </c>
      <c r="G107" s="16">
        <f t="shared" ref="G107:G138" si="37">C107/E107</f>
        <v>93.52</v>
      </c>
      <c r="H107" s="16">
        <f t="shared" ref="H107:H138" si="38">G107+F107</f>
        <v>93.986666666666665</v>
      </c>
      <c r="I107" s="17">
        <f t="shared" ref="I107:I138" si="39">$I$1*1.29</f>
        <v>62565</v>
      </c>
      <c r="J107" s="17">
        <f t="shared" ref="J107:J138" si="40">H107*I107</f>
        <v>5880275.7999999998</v>
      </c>
      <c r="K107" s="17">
        <f t="shared" ref="K107:K138" si="41">J107*0.31</f>
        <v>1822885.4979999999</v>
      </c>
      <c r="L107" s="17">
        <v>0</v>
      </c>
      <c r="M107" s="17">
        <f t="shared" ref="M107:M138" si="42">J107+K107+L107</f>
        <v>7703161.2979999995</v>
      </c>
      <c r="N107" s="18">
        <v>0</v>
      </c>
      <c r="O107" s="18">
        <f t="shared" si="35"/>
        <v>7703161.2979999995</v>
      </c>
    </row>
    <row r="108" spans="1:15" ht="13.5" customHeight="1" x14ac:dyDescent="0.35">
      <c r="A108" s="13">
        <v>39005</v>
      </c>
      <c r="B108" s="13" t="s">
        <v>108</v>
      </c>
      <c r="C108" s="14">
        <v>158</v>
      </c>
      <c r="D108" s="15">
        <v>3.25</v>
      </c>
      <c r="E108" s="16">
        <f t="shared" si="27"/>
        <v>12</v>
      </c>
      <c r="F108" s="16">
        <f t="shared" si="36"/>
        <v>0.27083333333333331</v>
      </c>
      <c r="G108" s="16">
        <f t="shared" si="37"/>
        <v>13.166666666666666</v>
      </c>
      <c r="H108" s="16">
        <f t="shared" si="38"/>
        <v>13.4375</v>
      </c>
      <c r="I108" s="17">
        <f t="shared" si="39"/>
        <v>62565</v>
      </c>
      <c r="J108" s="17">
        <f t="shared" si="40"/>
        <v>840717.1875</v>
      </c>
      <c r="K108" s="17">
        <f t="shared" si="41"/>
        <v>260622.328125</v>
      </c>
      <c r="L108" s="17">
        <v>0</v>
      </c>
      <c r="M108" s="17">
        <f t="shared" si="42"/>
        <v>1101339.515625</v>
      </c>
      <c r="N108" s="18">
        <v>0</v>
      </c>
      <c r="O108" s="18">
        <f t="shared" si="35"/>
        <v>1101339.515625</v>
      </c>
    </row>
    <row r="109" spans="1:15" ht="13.5" customHeight="1" x14ac:dyDescent="0.35">
      <c r="A109" s="13">
        <v>60004</v>
      </c>
      <c r="B109" s="13" t="s">
        <v>161</v>
      </c>
      <c r="C109" s="14">
        <v>419</v>
      </c>
      <c r="D109" s="15">
        <v>1.25</v>
      </c>
      <c r="E109" s="16">
        <f t="shared" si="27"/>
        <v>13.6425</v>
      </c>
      <c r="F109" s="16">
        <f t="shared" si="36"/>
        <v>9.16254352208173E-2</v>
      </c>
      <c r="G109" s="16">
        <f t="shared" si="37"/>
        <v>30.712845886017959</v>
      </c>
      <c r="H109" s="16">
        <f t="shared" si="38"/>
        <v>30.804471321238776</v>
      </c>
      <c r="I109" s="17">
        <f t="shared" si="39"/>
        <v>62565</v>
      </c>
      <c r="J109" s="17">
        <f t="shared" si="40"/>
        <v>1927281.748213304</v>
      </c>
      <c r="K109" s="17">
        <f t="shared" si="41"/>
        <v>597457.34194612422</v>
      </c>
      <c r="L109" s="17">
        <v>0</v>
      </c>
      <c r="M109" s="17">
        <f t="shared" si="42"/>
        <v>2524739.0901594283</v>
      </c>
      <c r="N109" s="18">
        <v>0</v>
      </c>
      <c r="O109" s="18">
        <f t="shared" si="35"/>
        <v>2524739.0901594283</v>
      </c>
    </row>
    <row r="110" spans="1:15" ht="13.5" customHeight="1" x14ac:dyDescent="0.35">
      <c r="A110" s="13">
        <v>33003</v>
      </c>
      <c r="B110" s="13" t="s">
        <v>96</v>
      </c>
      <c r="C110" s="14">
        <v>516.69000000000005</v>
      </c>
      <c r="D110" s="15">
        <v>2</v>
      </c>
      <c r="E110" s="16">
        <f>(((C110-13.3)*0.0075)+10.5)</f>
        <v>14.275425</v>
      </c>
      <c r="F110" s="16">
        <f t="shared" si="36"/>
        <v>0.14010090767875563</v>
      </c>
      <c r="G110" s="16">
        <f t="shared" si="37"/>
        <v>36.194368994268125</v>
      </c>
      <c r="H110" s="16">
        <f t="shared" si="38"/>
        <v>36.334469901946882</v>
      </c>
      <c r="I110" s="17">
        <f t="shared" si="39"/>
        <v>62565</v>
      </c>
      <c r="J110" s="17">
        <f t="shared" si="40"/>
        <v>2273266.1094153067</v>
      </c>
      <c r="K110" s="17">
        <f t="shared" si="41"/>
        <v>704712.49391874508</v>
      </c>
      <c r="L110" s="17">
        <v>0</v>
      </c>
      <c r="M110" s="17">
        <f t="shared" si="42"/>
        <v>2977978.6033340516</v>
      </c>
      <c r="N110" s="18">
        <v>0</v>
      </c>
      <c r="O110" s="18">
        <f t="shared" si="35"/>
        <v>2977978.6033340516</v>
      </c>
    </row>
    <row r="111" spans="1:15" ht="13.5" customHeight="1" x14ac:dyDescent="0.35">
      <c r="A111" s="13">
        <v>32002</v>
      </c>
      <c r="B111" s="13" t="s">
        <v>93</v>
      </c>
      <c r="C111" s="14">
        <v>2682.24</v>
      </c>
      <c r="D111" s="15">
        <v>0</v>
      </c>
      <c r="E111" s="16">
        <f>IF(C111&lt;200,12,IF(C111&gt;600,15,(C111*0.0075)+10.5))</f>
        <v>15</v>
      </c>
      <c r="F111" s="16">
        <f t="shared" si="36"/>
        <v>0</v>
      </c>
      <c r="G111" s="16">
        <f t="shared" si="37"/>
        <v>178.81599999999997</v>
      </c>
      <c r="H111" s="16">
        <f t="shared" si="38"/>
        <v>178.81599999999997</v>
      </c>
      <c r="I111" s="17">
        <f t="shared" si="39"/>
        <v>62565</v>
      </c>
      <c r="J111" s="17">
        <f t="shared" si="40"/>
        <v>11187623.039999999</v>
      </c>
      <c r="K111" s="17">
        <f t="shared" si="41"/>
        <v>3468163.1423999998</v>
      </c>
      <c r="L111" s="17">
        <v>5683</v>
      </c>
      <c r="M111" s="17">
        <f t="shared" si="42"/>
        <v>14661469.182399999</v>
      </c>
      <c r="N111" s="18">
        <v>0</v>
      </c>
      <c r="O111" s="18">
        <f t="shared" si="35"/>
        <v>14661469.182399999</v>
      </c>
    </row>
    <row r="112" spans="1:15" ht="13.5" customHeight="1" x14ac:dyDescent="0.35">
      <c r="A112" s="13">
        <v>1001</v>
      </c>
      <c r="B112" s="13" t="s">
        <v>24</v>
      </c>
      <c r="C112" s="14">
        <v>309</v>
      </c>
      <c r="D112" s="15">
        <v>2.25</v>
      </c>
      <c r="E112" s="16">
        <f>(((C112-38))*0.0075)+10.5</f>
        <v>12.532499999999999</v>
      </c>
      <c r="F112" s="16">
        <f t="shared" si="36"/>
        <v>0.17953321364452426</v>
      </c>
      <c r="G112" s="16">
        <f t="shared" si="37"/>
        <v>24.655894673847996</v>
      </c>
      <c r="H112" s="16">
        <f t="shared" si="38"/>
        <v>24.835427887492521</v>
      </c>
      <c r="I112" s="17">
        <f t="shared" si="39"/>
        <v>62565</v>
      </c>
      <c r="J112" s="17">
        <f t="shared" si="40"/>
        <v>1553828.5457809696</v>
      </c>
      <c r="K112" s="17">
        <f t="shared" si="41"/>
        <v>481686.84919210058</v>
      </c>
      <c r="L112" s="17">
        <v>0</v>
      </c>
      <c r="M112" s="17">
        <f t="shared" si="42"/>
        <v>2035515.3949730701</v>
      </c>
      <c r="N112" s="18">
        <v>0</v>
      </c>
      <c r="O112" s="18">
        <f t="shared" si="35"/>
        <v>2035515.3949730701</v>
      </c>
    </row>
    <row r="113" spans="1:15" ht="13.5" customHeight="1" x14ac:dyDescent="0.35">
      <c r="A113" s="13">
        <v>11005</v>
      </c>
      <c r="B113" s="13" t="s">
        <v>48</v>
      </c>
      <c r="C113" s="14">
        <v>500.08</v>
      </c>
      <c r="D113" s="15">
        <v>2</v>
      </c>
      <c r="E113" s="16">
        <f t="shared" ref="E113:E144" si="43">IF(C113&lt;200,12,IF(C113&gt;600,15,(C113*0.0075)+10.5))</f>
        <v>14.2506</v>
      </c>
      <c r="F113" s="16">
        <f t="shared" si="36"/>
        <v>0.14034496793117482</v>
      </c>
      <c r="G113" s="16">
        <f t="shared" si="37"/>
        <v>35.091855781510951</v>
      </c>
      <c r="H113" s="16">
        <f t="shared" si="38"/>
        <v>35.232200749442129</v>
      </c>
      <c r="I113" s="17">
        <f t="shared" si="39"/>
        <v>62565</v>
      </c>
      <c r="J113" s="17">
        <f t="shared" si="40"/>
        <v>2204302.6398888468</v>
      </c>
      <c r="K113" s="17">
        <f t="shared" si="41"/>
        <v>683333.81836554245</v>
      </c>
      <c r="L113" s="17">
        <v>0</v>
      </c>
      <c r="M113" s="17">
        <f t="shared" si="42"/>
        <v>2887636.4582543895</v>
      </c>
      <c r="N113" s="18">
        <v>0</v>
      </c>
      <c r="O113" s="18">
        <f t="shared" si="35"/>
        <v>2887636.4582543895</v>
      </c>
    </row>
    <row r="114" spans="1:15" ht="13.5" customHeight="1" x14ac:dyDescent="0.35">
      <c r="A114" s="13">
        <v>51004</v>
      </c>
      <c r="B114" s="13" t="s">
        <v>139</v>
      </c>
      <c r="C114" s="14">
        <v>13656.02</v>
      </c>
      <c r="D114" s="15">
        <v>8.5</v>
      </c>
      <c r="E114" s="16">
        <f t="shared" si="43"/>
        <v>15</v>
      </c>
      <c r="F114" s="16">
        <f t="shared" si="36"/>
        <v>0.56666666666666665</v>
      </c>
      <c r="G114" s="16">
        <f t="shared" si="37"/>
        <v>910.40133333333335</v>
      </c>
      <c r="H114" s="16">
        <f t="shared" si="38"/>
        <v>910.96800000000007</v>
      </c>
      <c r="I114" s="17">
        <f t="shared" si="39"/>
        <v>62565</v>
      </c>
      <c r="J114" s="17">
        <f t="shared" si="40"/>
        <v>56994712.920000002</v>
      </c>
      <c r="K114" s="17">
        <f t="shared" si="41"/>
        <v>17668361.005199999</v>
      </c>
      <c r="L114" s="17">
        <v>41231</v>
      </c>
      <c r="M114" s="17">
        <f t="shared" si="42"/>
        <v>74704304.9252</v>
      </c>
      <c r="N114" s="18">
        <v>0</v>
      </c>
      <c r="O114" s="18">
        <f t="shared" si="35"/>
        <v>74704304.9252</v>
      </c>
    </row>
    <row r="115" spans="1:15" ht="13.5" customHeight="1" x14ac:dyDescent="0.35">
      <c r="A115" s="13">
        <v>56004</v>
      </c>
      <c r="B115" s="13" t="s">
        <v>152</v>
      </c>
      <c r="C115" s="14">
        <v>617.35</v>
      </c>
      <c r="D115" s="15">
        <v>0</v>
      </c>
      <c r="E115" s="16">
        <f t="shared" si="43"/>
        <v>15</v>
      </c>
      <c r="F115" s="16">
        <f t="shared" si="36"/>
        <v>0</v>
      </c>
      <c r="G115" s="16">
        <f t="shared" si="37"/>
        <v>41.156666666666666</v>
      </c>
      <c r="H115" s="16">
        <f t="shared" si="38"/>
        <v>41.156666666666666</v>
      </c>
      <c r="I115" s="17">
        <f t="shared" si="39"/>
        <v>62565</v>
      </c>
      <c r="J115" s="17">
        <f t="shared" si="40"/>
        <v>2574966.85</v>
      </c>
      <c r="K115" s="17">
        <f t="shared" si="41"/>
        <v>798239.72350000008</v>
      </c>
      <c r="L115" s="17">
        <v>0</v>
      </c>
      <c r="M115" s="17">
        <f t="shared" si="42"/>
        <v>3373206.5734999999</v>
      </c>
      <c r="N115" s="18">
        <v>0</v>
      </c>
      <c r="O115" s="18">
        <f t="shared" si="35"/>
        <v>3373206.5734999999</v>
      </c>
    </row>
    <row r="116" spans="1:15" ht="13.5" customHeight="1" x14ac:dyDescent="0.35">
      <c r="A116" s="13">
        <v>54004</v>
      </c>
      <c r="B116" s="13" t="s">
        <v>146</v>
      </c>
      <c r="C116" s="14">
        <v>229</v>
      </c>
      <c r="D116" s="15">
        <v>2</v>
      </c>
      <c r="E116" s="16">
        <f t="shared" si="43"/>
        <v>12.217499999999999</v>
      </c>
      <c r="F116" s="16">
        <f t="shared" si="36"/>
        <v>0.16369961121342338</v>
      </c>
      <c r="G116" s="16">
        <f t="shared" si="37"/>
        <v>18.743605483936978</v>
      </c>
      <c r="H116" s="16">
        <f t="shared" si="38"/>
        <v>18.907305095150402</v>
      </c>
      <c r="I116" s="17">
        <f t="shared" si="39"/>
        <v>62565</v>
      </c>
      <c r="J116" s="17">
        <f t="shared" si="40"/>
        <v>1182935.5432780848</v>
      </c>
      <c r="K116" s="17">
        <f t="shared" si="41"/>
        <v>366710.01841620629</v>
      </c>
      <c r="L116" s="17">
        <v>0</v>
      </c>
      <c r="M116" s="17">
        <f t="shared" si="42"/>
        <v>1549645.5616942912</v>
      </c>
      <c r="N116" s="18">
        <v>0</v>
      </c>
      <c r="O116" s="18">
        <f t="shared" si="35"/>
        <v>1549645.5616942912</v>
      </c>
    </row>
    <row r="117" spans="1:15" ht="13.5" customHeight="1" x14ac:dyDescent="0.35">
      <c r="A117" s="13">
        <v>39004</v>
      </c>
      <c r="B117" s="13" t="s">
        <v>107</v>
      </c>
      <c r="C117" s="14">
        <v>163</v>
      </c>
      <c r="D117" s="15">
        <v>0.75</v>
      </c>
      <c r="E117" s="16">
        <f t="shared" si="43"/>
        <v>12</v>
      </c>
      <c r="F117" s="16">
        <f t="shared" si="36"/>
        <v>6.25E-2</v>
      </c>
      <c r="G117" s="16">
        <f t="shared" si="37"/>
        <v>13.583333333333334</v>
      </c>
      <c r="H117" s="16">
        <f t="shared" si="38"/>
        <v>13.645833333333334</v>
      </c>
      <c r="I117" s="17">
        <f t="shared" si="39"/>
        <v>62565</v>
      </c>
      <c r="J117" s="17">
        <f t="shared" si="40"/>
        <v>853751.5625</v>
      </c>
      <c r="K117" s="17">
        <f t="shared" si="41"/>
        <v>264662.984375</v>
      </c>
      <c r="L117" s="17">
        <v>0</v>
      </c>
      <c r="M117" s="17">
        <f t="shared" si="42"/>
        <v>1118414.546875</v>
      </c>
      <c r="N117" s="18">
        <v>0</v>
      </c>
      <c r="O117" s="18">
        <f t="shared" si="35"/>
        <v>1118414.546875</v>
      </c>
    </row>
    <row r="118" spans="1:15" ht="13.5" customHeight="1" x14ac:dyDescent="0.35">
      <c r="A118" s="13">
        <v>55005</v>
      </c>
      <c r="B118" s="13" t="s">
        <v>150</v>
      </c>
      <c r="C118" s="14">
        <v>190</v>
      </c>
      <c r="D118" s="15">
        <v>1.25</v>
      </c>
      <c r="E118" s="16">
        <f t="shared" si="43"/>
        <v>12</v>
      </c>
      <c r="F118" s="16">
        <f t="shared" si="36"/>
        <v>0.10416666666666667</v>
      </c>
      <c r="G118" s="16">
        <f t="shared" si="37"/>
        <v>15.833333333333334</v>
      </c>
      <c r="H118" s="16">
        <f t="shared" si="38"/>
        <v>15.9375</v>
      </c>
      <c r="I118" s="17">
        <f t="shared" si="39"/>
        <v>62565</v>
      </c>
      <c r="J118" s="17">
        <f t="shared" si="40"/>
        <v>997129.6875</v>
      </c>
      <c r="K118" s="17">
        <f t="shared" si="41"/>
        <v>309110.203125</v>
      </c>
      <c r="L118" s="17">
        <v>0</v>
      </c>
      <c r="M118" s="17">
        <f t="shared" si="42"/>
        <v>1306239.890625</v>
      </c>
      <c r="N118" s="18">
        <v>0</v>
      </c>
      <c r="O118" s="18">
        <f t="shared" si="35"/>
        <v>1306239.890625</v>
      </c>
    </row>
    <row r="119" spans="1:15" ht="13.5" customHeight="1" x14ac:dyDescent="0.35">
      <c r="A119" s="13">
        <v>4003</v>
      </c>
      <c r="B119" s="13" t="s">
        <v>32</v>
      </c>
      <c r="C119" s="14">
        <v>267</v>
      </c>
      <c r="D119" s="15">
        <v>0.25</v>
      </c>
      <c r="E119" s="16">
        <f t="shared" si="43"/>
        <v>12.5025</v>
      </c>
      <c r="F119" s="16">
        <f t="shared" si="36"/>
        <v>1.9996000799840034E-2</v>
      </c>
      <c r="G119" s="16">
        <f t="shared" si="37"/>
        <v>21.355728854229156</v>
      </c>
      <c r="H119" s="16">
        <f t="shared" si="38"/>
        <v>21.375724855028995</v>
      </c>
      <c r="I119" s="17">
        <f t="shared" si="39"/>
        <v>62565</v>
      </c>
      <c r="J119" s="17">
        <f t="shared" si="40"/>
        <v>1337372.2255548891</v>
      </c>
      <c r="K119" s="17">
        <f t="shared" si="41"/>
        <v>414585.3899220156</v>
      </c>
      <c r="L119" s="17">
        <v>0</v>
      </c>
      <c r="M119" s="17">
        <f t="shared" si="42"/>
        <v>1751957.6154769047</v>
      </c>
      <c r="N119" s="18">
        <v>0</v>
      </c>
      <c r="O119" s="18">
        <f t="shared" si="35"/>
        <v>1751957.6154769047</v>
      </c>
    </row>
    <row r="120" spans="1:15" ht="13.5" customHeight="1" x14ac:dyDescent="0.35">
      <c r="A120" s="13">
        <v>62005</v>
      </c>
      <c r="B120" s="13" t="s">
        <v>167</v>
      </c>
      <c r="C120" s="14">
        <v>193</v>
      </c>
      <c r="D120" s="15">
        <v>0</v>
      </c>
      <c r="E120" s="16">
        <f t="shared" si="43"/>
        <v>12</v>
      </c>
      <c r="F120" s="16">
        <f t="shared" si="36"/>
        <v>0</v>
      </c>
      <c r="G120" s="16">
        <f t="shared" si="37"/>
        <v>16.083333333333332</v>
      </c>
      <c r="H120" s="16">
        <f t="shared" si="38"/>
        <v>16.083333333333332</v>
      </c>
      <c r="I120" s="17">
        <f t="shared" si="39"/>
        <v>62565</v>
      </c>
      <c r="J120" s="17">
        <f t="shared" si="40"/>
        <v>1006253.7499999999</v>
      </c>
      <c r="K120" s="17">
        <f t="shared" si="41"/>
        <v>311938.66249999998</v>
      </c>
      <c r="L120" s="17">
        <v>0</v>
      </c>
      <c r="M120" s="17">
        <f t="shared" si="42"/>
        <v>1318192.4124999999</v>
      </c>
      <c r="N120" s="18">
        <v>0</v>
      </c>
      <c r="O120" s="18">
        <f t="shared" si="35"/>
        <v>1318192.4124999999</v>
      </c>
    </row>
    <row r="121" spans="1:15" ht="13.5" customHeight="1" x14ac:dyDescent="0.35">
      <c r="A121" s="13">
        <v>49005</v>
      </c>
      <c r="B121" s="13" t="s">
        <v>131</v>
      </c>
      <c r="C121" s="14">
        <v>23744.41</v>
      </c>
      <c r="D121" s="15">
        <v>287.75</v>
      </c>
      <c r="E121" s="16">
        <f t="shared" si="43"/>
        <v>15</v>
      </c>
      <c r="F121" s="16">
        <f t="shared" si="36"/>
        <v>19.183333333333334</v>
      </c>
      <c r="G121" s="16">
        <f t="shared" si="37"/>
        <v>1582.9606666666666</v>
      </c>
      <c r="H121" s="16">
        <f t="shared" si="38"/>
        <v>1602.144</v>
      </c>
      <c r="I121" s="17">
        <f t="shared" si="39"/>
        <v>62565</v>
      </c>
      <c r="J121" s="17">
        <f t="shared" si="40"/>
        <v>100238139.36</v>
      </c>
      <c r="K121" s="17">
        <f t="shared" si="41"/>
        <v>31073823.2016</v>
      </c>
      <c r="L121" s="17">
        <v>36816</v>
      </c>
      <c r="M121" s="17">
        <f t="shared" si="42"/>
        <v>131348778.5616</v>
      </c>
      <c r="N121" s="18">
        <v>0</v>
      </c>
      <c r="O121" s="18">
        <f t="shared" si="35"/>
        <v>131348778.5616</v>
      </c>
    </row>
    <row r="122" spans="1:15" ht="13.5" customHeight="1" x14ac:dyDescent="0.35">
      <c r="A122" s="13">
        <v>5005</v>
      </c>
      <c r="B122" s="13" t="s">
        <v>35</v>
      </c>
      <c r="C122" s="14">
        <v>674.85</v>
      </c>
      <c r="D122" s="15">
        <v>1.75</v>
      </c>
      <c r="E122" s="16">
        <f t="shared" si="43"/>
        <v>15</v>
      </c>
      <c r="F122" s="16">
        <f t="shared" si="36"/>
        <v>0.11666666666666667</v>
      </c>
      <c r="G122" s="16">
        <f t="shared" si="37"/>
        <v>44.99</v>
      </c>
      <c r="H122" s="16">
        <f t="shared" si="38"/>
        <v>45.106666666666669</v>
      </c>
      <c r="I122" s="17">
        <f t="shared" si="39"/>
        <v>62565</v>
      </c>
      <c r="J122" s="17">
        <f t="shared" si="40"/>
        <v>2822098.6</v>
      </c>
      <c r="K122" s="17">
        <f t="shared" si="41"/>
        <v>874850.56599999999</v>
      </c>
      <c r="L122" s="17">
        <v>0</v>
      </c>
      <c r="M122" s="17">
        <f t="shared" si="42"/>
        <v>3696949.1660000002</v>
      </c>
      <c r="N122" s="18">
        <v>0</v>
      </c>
      <c r="O122" s="18">
        <f t="shared" si="35"/>
        <v>3696949.1660000002</v>
      </c>
    </row>
    <row r="123" spans="1:15" ht="13.5" customHeight="1" x14ac:dyDescent="0.35">
      <c r="A123" s="13">
        <v>54002</v>
      </c>
      <c r="B123" s="13" t="s">
        <v>145</v>
      </c>
      <c r="C123" s="14">
        <v>894</v>
      </c>
      <c r="D123" s="15">
        <v>4.25</v>
      </c>
      <c r="E123" s="16">
        <f t="shared" si="43"/>
        <v>15</v>
      </c>
      <c r="F123" s="16">
        <f t="shared" si="36"/>
        <v>0.28333333333333333</v>
      </c>
      <c r="G123" s="16">
        <f t="shared" si="37"/>
        <v>59.6</v>
      </c>
      <c r="H123" s="16">
        <f t="shared" si="38"/>
        <v>59.883333333333333</v>
      </c>
      <c r="I123" s="17">
        <f t="shared" si="39"/>
        <v>62565</v>
      </c>
      <c r="J123" s="17">
        <f t="shared" si="40"/>
        <v>3746600.75</v>
      </c>
      <c r="K123" s="17">
        <f t="shared" si="41"/>
        <v>1161446.2324999999</v>
      </c>
      <c r="L123" s="17">
        <v>0</v>
      </c>
      <c r="M123" s="17">
        <f t="shared" si="42"/>
        <v>4908046.9824999999</v>
      </c>
      <c r="N123" s="18">
        <v>0</v>
      </c>
      <c r="O123" s="18">
        <f t="shared" si="35"/>
        <v>4908046.9824999999</v>
      </c>
    </row>
    <row r="124" spans="1:15" ht="13.5" customHeight="1" x14ac:dyDescent="0.35">
      <c r="A124" s="13">
        <v>15003</v>
      </c>
      <c r="B124" s="13" t="s">
        <v>59</v>
      </c>
      <c r="C124" s="14">
        <v>173</v>
      </c>
      <c r="D124" s="15">
        <v>1.25</v>
      </c>
      <c r="E124" s="16">
        <f t="shared" si="43"/>
        <v>12</v>
      </c>
      <c r="F124" s="16">
        <f t="shared" si="36"/>
        <v>0.10416666666666667</v>
      </c>
      <c r="G124" s="16">
        <f t="shared" si="37"/>
        <v>14.416666666666666</v>
      </c>
      <c r="H124" s="16">
        <f t="shared" si="38"/>
        <v>14.520833333333332</v>
      </c>
      <c r="I124" s="17">
        <f t="shared" si="39"/>
        <v>62565</v>
      </c>
      <c r="J124" s="17">
        <f t="shared" si="40"/>
        <v>908495.93749999988</v>
      </c>
      <c r="K124" s="17">
        <f t="shared" si="41"/>
        <v>281633.74062499998</v>
      </c>
      <c r="L124" s="17">
        <v>0</v>
      </c>
      <c r="M124" s="17">
        <f t="shared" si="42"/>
        <v>1190129.6781249999</v>
      </c>
      <c r="N124" s="18">
        <v>0</v>
      </c>
      <c r="O124" s="18">
        <f t="shared" si="35"/>
        <v>1190129.6781249999</v>
      </c>
    </row>
    <row r="125" spans="1:15" ht="13.5" customHeight="1" x14ac:dyDescent="0.35">
      <c r="A125" s="13">
        <v>26005</v>
      </c>
      <c r="B125" s="13" t="s">
        <v>84</v>
      </c>
      <c r="C125" s="14">
        <v>97</v>
      </c>
      <c r="D125" s="15">
        <v>0</v>
      </c>
      <c r="E125" s="16">
        <f t="shared" si="43"/>
        <v>12</v>
      </c>
      <c r="F125" s="16">
        <f t="shared" si="36"/>
        <v>0</v>
      </c>
      <c r="G125" s="16">
        <f t="shared" si="37"/>
        <v>8.0833333333333339</v>
      </c>
      <c r="H125" s="16">
        <f t="shared" si="38"/>
        <v>8.0833333333333339</v>
      </c>
      <c r="I125" s="17">
        <f t="shared" si="39"/>
        <v>62565</v>
      </c>
      <c r="J125" s="17">
        <f t="shared" si="40"/>
        <v>505733.75000000006</v>
      </c>
      <c r="K125" s="17">
        <f t="shared" si="41"/>
        <v>156777.46250000002</v>
      </c>
      <c r="L125" s="17">
        <v>0</v>
      </c>
      <c r="M125" s="17">
        <f t="shared" si="42"/>
        <v>662511.21250000014</v>
      </c>
      <c r="N125" s="18">
        <v>0</v>
      </c>
      <c r="O125" s="18">
        <f t="shared" si="35"/>
        <v>662511.21250000014</v>
      </c>
    </row>
    <row r="126" spans="1:15" ht="13.5" customHeight="1" x14ac:dyDescent="0.35">
      <c r="A126" s="13">
        <v>40002</v>
      </c>
      <c r="B126" s="13" t="s">
        <v>110</v>
      </c>
      <c r="C126" s="14">
        <v>2327.85</v>
      </c>
      <c r="D126" s="15">
        <v>1.5</v>
      </c>
      <c r="E126" s="16">
        <f t="shared" si="43"/>
        <v>15</v>
      </c>
      <c r="F126" s="16">
        <f t="shared" si="36"/>
        <v>0.1</v>
      </c>
      <c r="G126" s="16">
        <f t="shared" si="37"/>
        <v>155.19</v>
      </c>
      <c r="H126" s="16">
        <f t="shared" si="38"/>
        <v>155.29</v>
      </c>
      <c r="I126" s="17">
        <f t="shared" si="39"/>
        <v>62565</v>
      </c>
      <c r="J126" s="17">
        <f t="shared" si="40"/>
        <v>9715718.8499999996</v>
      </c>
      <c r="K126" s="17">
        <f t="shared" si="41"/>
        <v>3011872.8435</v>
      </c>
      <c r="L126" s="17">
        <v>0</v>
      </c>
      <c r="M126" s="17">
        <f t="shared" si="42"/>
        <v>12727591.693499999</v>
      </c>
      <c r="N126" s="18">
        <v>0</v>
      </c>
      <c r="O126" s="18">
        <f t="shared" si="35"/>
        <v>12727591.693499999</v>
      </c>
    </row>
    <row r="127" spans="1:15" ht="13.5" customHeight="1" x14ac:dyDescent="0.35">
      <c r="A127" s="13">
        <v>57001</v>
      </c>
      <c r="B127" s="13" t="s">
        <v>155</v>
      </c>
      <c r="C127" s="14">
        <v>436</v>
      </c>
      <c r="D127" s="15">
        <v>0</v>
      </c>
      <c r="E127" s="16">
        <f t="shared" si="43"/>
        <v>13.77</v>
      </c>
      <c r="F127" s="16">
        <f t="shared" si="36"/>
        <v>0</v>
      </c>
      <c r="G127" s="16">
        <f t="shared" si="37"/>
        <v>31.663035584604213</v>
      </c>
      <c r="H127" s="16">
        <f t="shared" si="38"/>
        <v>31.663035584604213</v>
      </c>
      <c r="I127" s="17">
        <f t="shared" si="39"/>
        <v>62565</v>
      </c>
      <c r="J127" s="17">
        <f t="shared" si="40"/>
        <v>1980997.8213507626</v>
      </c>
      <c r="K127" s="17">
        <f t="shared" si="41"/>
        <v>614109.3246187364</v>
      </c>
      <c r="L127" s="17">
        <v>0</v>
      </c>
      <c r="M127" s="17">
        <f t="shared" si="42"/>
        <v>2595107.1459694989</v>
      </c>
      <c r="N127" s="18">
        <v>0</v>
      </c>
      <c r="O127" s="18">
        <f t="shared" si="35"/>
        <v>2595107.1459694989</v>
      </c>
    </row>
    <row r="128" spans="1:15" ht="13.5" customHeight="1" x14ac:dyDescent="0.35">
      <c r="A128" s="13">
        <v>54006</v>
      </c>
      <c r="B128" s="13" t="s">
        <v>147</v>
      </c>
      <c r="C128" s="14">
        <v>143</v>
      </c>
      <c r="D128" s="15">
        <v>1.5</v>
      </c>
      <c r="E128" s="16">
        <f t="shared" si="43"/>
        <v>12</v>
      </c>
      <c r="F128" s="16">
        <f t="shared" si="36"/>
        <v>0.125</v>
      </c>
      <c r="G128" s="16">
        <f t="shared" si="37"/>
        <v>11.916666666666666</v>
      </c>
      <c r="H128" s="16">
        <f t="shared" si="38"/>
        <v>12.041666666666666</v>
      </c>
      <c r="I128" s="17">
        <f t="shared" si="39"/>
        <v>62565</v>
      </c>
      <c r="J128" s="17">
        <f t="shared" si="40"/>
        <v>753386.875</v>
      </c>
      <c r="K128" s="17">
        <f t="shared" si="41"/>
        <v>233549.93124999999</v>
      </c>
      <c r="L128" s="17">
        <v>0</v>
      </c>
      <c r="M128" s="17">
        <f t="shared" si="42"/>
        <v>986936.80625000002</v>
      </c>
      <c r="N128" s="18">
        <v>0</v>
      </c>
      <c r="O128" s="18">
        <f t="shared" si="35"/>
        <v>986936.80625000002</v>
      </c>
    </row>
    <row r="129" spans="1:15" ht="13.5" customHeight="1" x14ac:dyDescent="0.35">
      <c r="A129" s="13">
        <v>41005</v>
      </c>
      <c r="B129" s="13" t="s">
        <v>114</v>
      </c>
      <c r="C129" s="14">
        <v>1709.51</v>
      </c>
      <c r="D129" s="15">
        <v>2</v>
      </c>
      <c r="E129" s="16">
        <f t="shared" si="43"/>
        <v>15</v>
      </c>
      <c r="F129" s="16">
        <f t="shared" si="36"/>
        <v>0.13333333333333333</v>
      </c>
      <c r="G129" s="16">
        <f t="shared" si="37"/>
        <v>113.96733333333333</v>
      </c>
      <c r="H129" s="16">
        <f t="shared" si="38"/>
        <v>114.10066666666667</v>
      </c>
      <c r="I129" s="17">
        <f t="shared" si="39"/>
        <v>62565</v>
      </c>
      <c r="J129" s="17">
        <f t="shared" si="40"/>
        <v>7138708.21</v>
      </c>
      <c r="K129" s="17">
        <f t="shared" si="41"/>
        <v>2212999.5450999998</v>
      </c>
      <c r="L129" s="17">
        <v>0</v>
      </c>
      <c r="M129" s="17">
        <f t="shared" si="42"/>
        <v>9351707.7551000006</v>
      </c>
      <c r="N129" s="18">
        <v>0</v>
      </c>
      <c r="O129" s="18">
        <f t="shared" si="35"/>
        <v>9351707.7551000006</v>
      </c>
    </row>
    <row r="130" spans="1:15" ht="13.5" customHeight="1" x14ac:dyDescent="0.35">
      <c r="A130" s="13">
        <v>20003</v>
      </c>
      <c r="B130" s="13" t="s">
        <v>69</v>
      </c>
      <c r="C130" s="14">
        <v>339</v>
      </c>
      <c r="D130" s="15">
        <v>0</v>
      </c>
      <c r="E130" s="16">
        <f t="shared" si="43"/>
        <v>13.0425</v>
      </c>
      <c r="F130" s="16">
        <f t="shared" si="36"/>
        <v>0</v>
      </c>
      <c r="G130" s="16">
        <f t="shared" si="37"/>
        <v>25.991949396204713</v>
      </c>
      <c r="H130" s="16">
        <f t="shared" si="38"/>
        <v>25.991949396204713</v>
      </c>
      <c r="I130" s="17">
        <f t="shared" si="39"/>
        <v>62565</v>
      </c>
      <c r="J130" s="17">
        <f t="shared" si="40"/>
        <v>1626186.3139735479</v>
      </c>
      <c r="K130" s="17">
        <f t="shared" si="41"/>
        <v>504117.75733179983</v>
      </c>
      <c r="L130" s="17">
        <v>0</v>
      </c>
      <c r="M130" s="17">
        <f t="shared" si="42"/>
        <v>2130304.0713053476</v>
      </c>
      <c r="N130" s="18">
        <v>0</v>
      </c>
      <c r="O130" s="18">
        <f t="shared" si="35"/>
        <v>2130304.0713053476</v>
      </c>
    </row>
    <row r="131" spans="1:15" ht="13.5" customHeight="1" x14ac:dyDescent="0.35">
      <c r="A131" s="13">
        <v>66001</v>
      </c>
      <c r="B131" s="13" t="s">
        <v>173</v>
      </c>
      <c r="C131" s="14">
        <v>2042.31</v>
      </c>
      <c r="D131" s="15">
        <v>3</v>
      </c>
      <c r="E131" s="16">
        <f t="shared" si="43"/>
        <v>15</v>
      </c>
      <c r="F131" s="16">
        <f t="shared" si="36"/>
        <v>0.2</v>
      </c>
      <c r="G131" s="16">
        <f t="shared" si="37"/>
        <v>136.154</v>
      </c>
      <c r="H131" s="16">
        <f t="shared" si="38"/>
        <v>136.35399999999998</v>
      </c>
      <c r="I131" s="17">
        <f t="shared" si="39"/>
        <v>62565</v>
      </c>
      <c r="J131" s="17">
        <f t="shared" si="40"/>
        <v>8530988.0099999998</v>
      </c>
      <c r="K131" s="17">
        <f t="shared" si="41"/>
        <v>2644606.2831000001</v>
      </c>
      <c r="L131" s="17">
        <v>8032</v>
      </c>
      <c r="M131" s="17">
        <f t="shared" si="42"/>
        <v>11183626.293099999</v>
      </c>
      <c r="N131" s="18">
        <v>0</v>
      </c>
      <c r="O131" s="18">
        <f t="shared" ref="O131:O152" si="44">IF(N131&gt;0,N131,M131)</f>
        <v>11183626.293099999</v>
      </c>
    </row>
    <row r="132" spans="1:15" ht="13.5" customHeight="1" x14ac:dyDescent="0.35">
      <c r="A132" s="13">
        <v>33005</v>
      </c>
      <c r="B132" s="13" t="s">
        <v>97</v>
      </c>
      <c r="C132" s="14">
        <v>151</v>
      </c>
      <c r="D132" s="15">
        <v>1</v>
      </c>
      <c r="E132" s="16">
        <f t="shared" si="43"/>
        <v>12</v>
      </c>
      <c r="F132" s="16">
        <f t="shared" si="36"/>
        <v>8.3333333333333329E-2</v>
      </c>
      <c r="G132" s="16">
        <f t="shared" si="37"/>
        <v>12.583333333333334</v>
      </c>
      <c r="H132" s="16">
        <f t="shared" si="38"/>
        <v>12.666666666666668</v>
      </c>
      <c r="I132" s="17">
        <f t="shared" si="39"/>
        <v>62565</v>
      </c>
      <c r="J132" s="17">
        <f t="shared" si="40"/>
        <v>792490.00000000012</v>
      </c>
      <c r="K132" s="17">
        <f t="shared" si="41"/>
        <v>245671.90000000002</v>
      </c>
      <c r="L132" s="17">
        <v>0</v>
      </c>
      <c r="M132" s="17">
        <f t="shared" si="42"/>
        <v>1038161.9000000001</v>
      </c>
      <c r="N132" s="18">
        <v>0</v>
      </c>
      <c r="O132" s="18">
        <f t="shared" si="44"/>
        <v>1038161.9000000001</v>
      </c>
    </row>
    <row r="133" spans="1:15" ht="13.5" customHeight="1" x14ac:dyDescent="0.35">
      <c r="A133" s="13">
        <v>49006</v>
      </c>
      <c r="B133" s="13" t="s">
        <v>132</v>
      </c>
      <c r="C133" s="14">
        <v>908</v>
      </c>
      <c r="D133" s="15">
        <v>3</v>
      </c>
      <c r="E133" s="16">
        <f t="shared" si="43"/>
        <v>15</v>
      </c>
      <c r="F133" s="16">
        <f t="shared" si="36"/>
        <v>0.2</v>
      </c>
      <c r="G133" s="16">
        <f t="shared" si="37"/>
        <v>60.533333333333331</v>
      </c>
      <c r="H133" s="16">
        <f t="shared" si="38"/>
        <v>60.733333333333334</v>
      </c>
      <c r="I133" s="17">
        <f t="shared" si="39"/>
        <v>62565</v>
      </c>
      <c r="J133" s="17">
        <f t="shared" si="40"/>
        <v>3799781</v>
      </c>
      <c r="K133" s="17">
        <f t="shared" si="41"/>
        <v>1177932.1100000001</v>
      </c>
      <c r="L133" s="17">
        <v>0</v>
      </c>
      <c r="M133" s="17">
        <f t="shared" si="42"/>
        <v>4977713.1100000003</v>
      </c>
      <c r="N133" s="18">
        <v>0</v>
      </c>
      <c r="O133" s="18">
        <f t="shared" si="44"/>
        <v>4977713.1100000003</v>
      </c>
    </row>
    <row r="134" spans="1:15" ht="13.5" customHeight="1" x14ac:dyDescent="0.35">
      <c r="A134" s="13">
        <v>13001</v>
      </c>
      <c r="B134" s="13" t="s">
        <v>51</v>
      </c>
      <c r="C134" s="14">
        <v>1202.3399999999999</v>
      </c>
      <c r="D134" s="15">
        <v>1.25</v>
      </c>
      <c r="E134" s="16">
        <f t="shared" si="43"/>
        <v>15</v>
      </c>
      <c r="F134" s="16">
        <f t="shared" si="36"/>
        <v>8.3333333333333329E-2</v>
      </c>
      <c r="G134" s="16">
        <f t="shared" si="37"/>
        <v>80.155999999999992</v>
      </c>
      <c r="H134" s="16">
        <f t="shared" si="38"/>
        <v>80.23933333333332</v>
      </c>
      <c r="I134" s="17">
        <f t="shared" si="39"/>
        <v>62565</v>
      </c>
      <c r="J134" s="17">
        <f t="shared" si="40"/>
        <v>5020173.8899999987</v>
      </c>
      <c r="K134" s="17">
        <f t="shared" si="41"/>
        <v>1556253.9058999997</v>
      </c>
      <c r="L134" s="17">
        <v>0</v>
      </c>
      <c r="M134" s="17">
        <f t="shared" si="42"/>
        <v>6576427.7958999984</v>
      </c>
      <c r="N134" s="18">
        <v>0</v>
      </c>
      <c r="O134" s="18">
        <f t="shared" si="44"/>
        <v>6576427.7958999984</v>
      </c>
    </row>
    <row r="135" spans="1:15" ht="13.5" customHeight="1" x14ac:dyDescent="0.35">
      <c r="A135" s="13">
        <v>60006</v>
      </c>
      <c r="B135" s="13" t="s">
        <v>162</v>
      </c>
      <c r="C135" s="14">
        <v>354</v>
      </c>
      <c r="D135" s="15">
        <v>2.25</v>
      </c>
      <c r="E135" s="16">
        <f t="shared" si="43"/>
        <v>13.154999999999999</v>
      </c>
      <c r="F135" s="16">
        <f t="shared" si="36"/>
        <v>0.17103762827822122</v>
      </c>
      <c r="G135" s="16">
        <f t="shared" si="37"/>
        <v>26.909920182440139</v>
      </c>
      <c r="H135" s="16">
        <f t="shared" si="38"/>
        <v>27.08095781071836</v>
      </c>
      <c r="I135" s="17">
        <f t="shared" si="39"/>
        <v>62565</v>
      </c>
      <c r="J135" s="17">
        <f t="shared" si="40"/>
        <v>1694320.1254275942</v>
      </c>
      <c r="K135" s="17">
        <f t="shared" si="41"/>
        <v>525239.23888255423</v>
      </c>
      <c r="L135" s="17">
        <v>0</v>
      </c>
      <c r="M135" s="17">
        <f t="shared" si="42"/>
        <v>2219559.3643101482</v>
      </c>
      <c r="N135" s="18">
        <v>0</v>
      </c>
      <c r="O135" s="18">
        <f t="shared" si="44"/>
        <v>2219559.3643101482</v>
      </c>
    </row>
    <row r="136" spans="1:15" ht="13.5" customHeight="1" x14ac:dyDescent="0.35">
      <c r="A136" s="13">
        <v>11004</v>
      </c>
      <c r="B136" s="13" t="s">
        <v>47</v>
      </c>
      <c r="C136" s="14">
        <v>852.25</v>
      </c>
      <c r="D136" s="15">
        <v>0.75</v>
      </c>
      <c r="E136" s="16">
        <f t="shared" si="43"/>
        <v>15</v>
      </c>
      <c r="F136" s="16">
        <f t="shared" si="36"/>
        <v>0.05</v>
      </c>
      <c r="G136" s="16">
        <f t="shared" si="37"/>
        <v>56.81666666666667</v>
      </c>
      <c r="H136" s="16">
        <f t="shared" si="38"/>
        <v>56.866666666666667</v>
      </c>
      <c r="I136" s="17">
        <f t="shared" si="39"/>
        <v>62565</v>
      </c>
      <c r="J136" s="17">
        <f t="shared" si="40"/>
        <v>3557863</v>
      </c>
      <c r="K136" s="17">
        <f t="shared" si="41"/>
        <v>1102937.53</v>
      </c>
      <c r="L136" s="17">
        <v>0</v>
      </c>
      <c r="M136" s="17">
        <f t="shared" si="42"/>
        <v>4660800.53</v>
      </c>
      <c r="N136" s="18">
        <v>0</v>
      </c>
      <c r="O136" s="18">
        <f t="shared" si="44"/>
        <v>4660800.53</v>
      </c>
    </row>
    <row r="137" spans="1:15" ht="13.5" customHeight="1" x14ac:dyDescent="0.35">
      <c r="A137" s="13">
        <v>51005</v>
      </c>
      <c r="B137" s="13" t="s">
        <v>140</v>
      </c>
      <c r="C137" s="14">
        <v>245</v>
      </c>
      <c r="D137" s="15">
        <v>0</v>
      </c>
      <c r="E137" s="16">
        <f t="shared" si="43"/>
        <v>12.3375</v>
      </c>
      <c r="F137" s="16">
        <f t="shared" si="36"/>
        <v>0</v>
      </c>
      <c r="G137" s="16">
        <f t="shared" si="37"/>
        <v>19.858156028368793</v>
      </c>
      <c r="H137" s="16">
        <f t="shared" si="38"/>
        <v>19.858156028368793</v>
      </c>
      <c r="I137" s="17">
        <f t="shared" si="39"/>
        <v>62565</v>
      </c>
      <c r="J137" s="17">
        <f t="shared" si="40"/>
        <v>1242425.5319148935</v>
      </c>
      <c r="K137" s="17">
        <f t="shared" si="41"/>
        <v>385151.91489361698</v>
      </c>
      <c r="L137" s="17">
        <v>0</v>
      </c>
      <c r="M137" s="17">
        <f t="shared" si="42"/>
        <v>1627577.4468085105</v>
      </c>
      <c r="N137" s="18">
        <v>0</v>
      </c>
      <c r="O137" s="18">
        <f t="shared" si="44"/>
        <v>1627577.4468085105</v>
      </c>
    </row>
    <row r="138" spans="1:15" ht="13.5" customHeight="1" x14ac:dyDescent="0.35">
      <c r="A138" s="13">
        <v>6005</v>
      </c>
      <c r="B138" s="13" t="s">
        <v>39</v>
      </c>
      <c r="C138" s="14">
        <v>319</v>
      </c>
      <c r="D138" s="15">
        <v>0.25</v>
      </c>
      <c r="E138" s="16">
        <f t="shared" si="43"/>
        <v>12.8925</v>
      </c>
      <c r="F138" s="16">
        <f t="shared" si="36"/>
        <v>1.9391118867558659E-2</v>
      </c>
      <c r="G138" s="16">
        <f t="shared" si="37"/>
        <v>24.743067675004848</v>
      </c>
      <c r="H138" s="16">
        <f t="shared" si="38"/>
        <v>24.762458793872408</v>
      </c>
      <c r="I138" s="17">
        <f t="shared" si="39"/>
        <v>62565</v>
      </c>
      <c r="J138" s="17">
        <f t="shared" si="40"/>
        <v>1549263.2344386273</v>
      </c>
      <c r="K138" s="17">
        <f t="shared" si="41"/>
        <v>480271.60267597443</v>
      </c>
      <c r="L138" s="17">
        <v>0</v>
      </c>
      <c r="M138" s="17">
        <f t="shared" si="42"/>
        <v>2029534.8371146016</v>
      </c>
      <c r="N138" s="18">
        <v>0</v>
      </c>
      <c r="O138" s="18">
        <f t="shared" si="44"/>
        <v>2029534.8371146016</v>
      </c>
    </row>
    <row r="139" spans="1:15" ht="13.5" customHeight="1" x14ac:dyDescent="0.35">
      <c r="A139" s="13">
        <v>14004</v>
      </c>
      <c r="B139" s="13" t="s">
        <v>55</v>
      </c>
      <c r="C139" s="14">
        <v>3950.12</v>
      </c>
      <c r="D139" s="15">
        <v>3</v>
      </c>
      <c r="E139" s="16">
        <f t="shared" si="43"/>
        <v>15</v>
      </c>
      <c r="F139" s="16">
        <f t="shared" ref="F139:F144" si="45">D139/E139</f>
        <v>0.2</v>
      </c>
      <c r="G139" s="16">
        <f t="shared" ref="G139:G144" si="46">C139/E139</f>
        <v>263.34133333333335</v>
      </c>
      <c r="H139" s="16">
        <f t="shared" ref="H139:H144" si="47">G139+F139</f>
        <v>263.54133333333334</v>
      </c>
      <c r="I139" s="17">
        <f t="shared" ref="I139:I144" si="48">$I$1*1.29</f>
        <v>62565</v>
      </c>
      <c r="J139" s="17">
        <f t="shared" ref="J139:J144" si="49">H139*I139</f>
        <v>16488463.520000001</v>
      </c>
      <c r="K139" s="17">
        <f t="shared" ref="K139:K144" si="50">J139*0.31</f>
        <v>5111423.6912000002</v>
      </c>
      <c r="L139" s="17">
        <v>0</v>
      </c>
      <c r="M139" s="17">
        <f t="shared" ref="M139:M144" si="51">J139+K139+L139</f>
        <v>21599887.211200003</v>
      </c>
      <c r="N139" s="18">
        <v>0</v>
      </c>
      <c r="O139" s="18">
        <f t="shared" si="44"/>
        <v>21599887.211200003</v>
      </c>
    </row>
    <row r="140" spans="1:15" ht="13.5" customHeight="1" x14ac:dyDescent="0.35">
      <c r="A140" s="13">
        <v>18003</v>
      </c>
      <c r="B140" s="13" t="s">
        <v>65</v>
      </c>
      <c r="C140" s="14">
        <v>169</v>
      </c>
      <c r="D140" s="15">
        <v>0</v>
      </c>
      <c r="E140" s="16">
        <f t="shared" si="43"/>
        <v>12</v>
      </c>
      <c r="F140" s="16">
        <f t="shared" si="45"/>
        <v>0</v>
      </c>
      <c r="G140" s="16">
        <f t="shared" si="46"/>
        <v>14.083333333333334</v>
      </c>
      <c r="H140" s="16">
        <f t="shared" si="47"/>
        <v>14.083333333333334</v>
      </c>
      <c r="I140" s="17">
        <f t="shared" si="48"/>
        <v>62565</v>
      </c>
      <c r="J140" s="17">
        <f t="shared" si="49"/>
        <v>881123.75</v>
      </c>
      <c r="K140" s="17">
        <f t="shared" si="50"/>
        <v>273148.36249999999</v>
      </c>
      <c r="L140" s="17">
        <v>0</v>
      </c>
      <c r="M140" s="17">
        <f t="shared" si="51"/>
        <v>1154272.1125</v>
      </c>
      <c r="N140" s="18">
        <v>0</v>
      </c>
      <c r="O140" s="18">
        <f t="shared" si="44"/>
        <v>1154272.1125</v>
      </c>
    </row>
    <row r="141" spans="1:15" ht="13.5" customHeight="1" x14ac:dyDescent="0.35">
      <c r="A141" s="13">
        <v>14005</v>
      </c>
      <c r="B141" s="13" t="s">
        <v>56</v>
      </c>
      <c r="C141" s="14">
        <v>247</v>
      </c>
      <c r="D141" s="15">
        <v>0</v>
      </c>
      <c r="E141" s="16">
        <f t="shared" si="43"/>
        <v>12.352499999999999</v>
      </c>
      <c r="F141" s="16">
        <f t="shared" si="45"/>
        <v>0</v>
      </c>
      <c r="G141" s="16">
        <f t="shared" si="46"/>
        <v>19.995952236389396</v>
      </c>
      <c r="H141" s="16">
        <f t="shared" si="47"/>
        <v>19.995952236389396</v>
      </c>
      <c r="I141" s="17">
        <f t="shared" si="48"/>
        <v>62565</v>
      </c>
      <c r="J141" s="17">
        <f t="shared" si="49"/>
        <v>1251046.7516697026</v>
      </c>
      <c r="K141" s="17">
        <f t="shared" si="50"/>
        <v>387824.49301760778</v>
      </c>
      <c r="L141" s="17">
        <v>0</v>
      </c>
      <c r="M141" s="17">
        <f t="shared" si="51"/>
        <v>1638871.2446873104</v>
      </c>
      <c r="N141" s="18">
        <v>0</v>
      </c>
      <c r="O141" s="18">
        <f t="shared" si="44"/>
        <v>1638871.2446873104</v>
      </c>
    </row>
    <row r="142" spans="1:15" ht="13.5" customHeight="1" x14ac:dyDescent="0.35">
      <c r="A142" s="13">
        <v>18005</v>
      </c>
      <c r="B142" s="13" t="s">
        <v>66</v>
      </c>
      <c r="C142" s="14">
        <v>558</v>
      </c>
      <c r="D142" s="15">
        <v>0</v>
      </c>
      <c r="E142" s="16">
        <f t="shared" si="43"/>
        <v>14.684999999999999</v>
      </c>
      <c r="F142" s="16">
        <f t="shared" si="45"/>
        <v>0</v>
      </c>
      <c r="G142" s="16">
        <f t="shared" si="46"/>
        <v>37.997957099080701</v>
      </c>
      <c r="H142" s="16">
        <f t="shared" si="47"/>
        <v>37.997957099080701</v>
      </c>
      <c r="I142" s="17">
        <f t="shared" si="48"/>
        <v>62565</v>
      </c>
      <c r="J142" s="17">
        <f t="shared" si="49"/>
        <v>2377342.1859039841</v>
      </c>
      <c r="K142" s="17">
        <f t="shared" si="50"/>
        <v>736976.07763023512</v>
      </c>
      <c r="L142" s="17">
        <v>0</v>
      </c>
      <c r="M142" s="17">
        <f t="shared" si="51"/>
        <v>3114318.263534219</v>
      </c>
      <c r="N142" s="18">
        <v>0</v>
      </c>
      <c r="O142" s="18">
        <f t="shared" si="44"/>
        <v>3114318.263534219</v>
      </c>
    </row>
    <row r="143" spans="1:15" ht="13.5" customHeight="1" x14ac:dyDescent="0.35">
      <c r="A143" s="13">
        <v>36002</v>
      </c>
      <c r="B143" s="13" t="s">
        <v>100</v>
      </c>
      <c r="C143" s="14">
        <v>328</v>
      </c>
      <c r="D143" s="15">
        <v>4.25</v>
      </c>
      <c r="E143" s="16">
        <f t="shared" si="43"/>
        <v>12.96</v>
      </c>
      <c r="F143" s="16">
        <f t="shared" si="45"/>
        <v>0.32793209876543206</v>
      </c>
      <c r="G143" s="16">
        <f t="shared" si="46"/>
        <v>25.308641975308639</v>
      </c>
      <c r="H143" s="16">
        <f t="shared" si="47"/>
        <v>25.636574074074073</v>
      </c>
      <c r="I143" s="17">
        <f t="shared" si="48"/>
        <v>62565</v>
      </c>
      <c r="J143" s="17">
        <f t="shared" si="49"/>
        <v>1603952.2569444443</v>
      </c>
      <c r="K143" s="17">
        <f t="shared" si="50"/>
        <v>497225.19965277769</v>
      </c>
      <c r="L143" s="17">
        <v>0</v>
      </c>
      <c r="M143" s="17">
        <f t="shared" si="51"/>
        <v>2101177.456597222</v>
      </c>
      <c r="N143" s="18">
        <v>0</v>
      </c>
      <c r="O143" s="18">
        <f t="shared" si="44"/>
        <v>2101177.456597222</v>
      </c>
    </row>
    <row r="144" spans="1:15" ht="13.5" customHeight="1" x14ac:dyDescent="0.35">
      <c r="A144" s="13">
        <v>49007</v>
      </c>
      <c r="B144" s="13" t="s">
        <v>133</v>
      </c>
      <c r="C144" s="14">
        <v>1372.56</v>
      </c>
      <c r="D144" s="15">
        <v>1</v>
      </c>
      <c r="E144" s="16">
        <f t="shared" si="43"/>
        <v>15</v>
      </c>
      <c r="F144" s="16">
        <f t="shared" si="45"/>
        <v>6.6666666666666666E-2</v>
      </c>
      <c r="G144" s="16">
        <f t="shared" si="46"/>
        <v>91.503999999999991</v>
      </c>
      <c r="H144" s="16">
        <f t="shared" si="47"/>
        <v>91.570666666666654</v>
      </c>
      <c r="I144" s="17">
        <f t="shared" si="48"/>
        <v>62565</v>
      </c>
      <c r="J144" s="17">
        <f t="shared" si="49"/>
        <v>5729118.7599999988</v>
      </c>
      <c r="K144" s="17">
        <f t="shared" si="50"/>
        <v>1776026.8155999996</v>
      </c>
      <c r="L144" s="17">
        <v>0</v>
      </c>
      <c r="M144" s="17">
        <f t="shared" si="51"/>
        <v>7505145.5755999982</v>
      </c>
      <c r="N144" s="18">
        <v>0</v>
      </c>
      <c r="O144" s="18">
        <f t="shared" si="44"/>
        <v>7505145.5755999982</v>
      </c>
    </row>
    <row r="145" spans="1:15" ht="13.5" customHeight="1" x14ac:dyDescent="0.35">
      <c r="A145" s="13">
        <v>1003</v>
      </c>
      <c r="B145" s="13" t="s">
        <v>25</v>
      </c>
      <c r="C145" s="14">
        <v>110</v>
      </c>
      <c r="D145" s="20"/>
      <c r="E145" s="21"/>
      <c r="F145" s="21"/>
      <c r="G145" s="21"/>
      <c r="H145" s="21"/>
      <c r="I145" s="22"/>
      <c r="J145" s="22"/>
      <c r="K145" s="22"/>
      <c r="L145" s="22"/>
      <c r="M145" s="22"/>
      <c r="N145" s="18">
        <v>881232.25</v>
      </c>
      <c r="O145" s="18">
        <f t="shared" si="44"/>
        <v>881232.25</v>
      </c>
    </row>
    <row r="146" spans="1:15" ht="13.5" customHeight="1" x14ac:dyDescent="0.35">
      <c r="A146" s="13">
        <v>47001</v>
      </c>
      <c r="B146" s="13" t="s">
        <v>125</v>
      </c>
      <c r="C146" s="14">
        <v>418</v>
      </c>
      <c r="D146" s="15">
        <v>0.25</v>
      </c>
      <c r="E146" s="16">
        <f t="shared" ref="E146:E152" si="52">IF(C146&lt;200,12,IF(C146&gt;600,15,(C146*0.0075)+10.5))</f>
        <v>13.635</v>
      </c>
      <c r="F146" s="16">
        <f t="shared" ref="F146:F152" si="53">D146/E146</f>
        <v>1.8335166850018337E-2</v>
      </c>
      <c r="G146" s="16">
        <f t="shared" ref="G146:G152" si="54">C146/E146</f>
        <v>30.656398973230658</v>
      </c>
      <c r="H146" s="16">
        <f t="shared" ref="H146:H152" si="55">G146+F146</f>
        <v>30.674734140080677</v>
      </c>
      <c r="I146" s="17">
        <f t="shared" ref="I146:I152" si="56">$I$1*1.29</f>
        <v>62565</v>
      </c>
      <c r="J146" s="17">
        <f t="shared" ref="J146:J152" si="57">H146*I146</f>
        <v>1919164.7414741477</v>
      </c>
      <c r="K146" s="17">
        <f t="shared" ref="K146:K152" si="58">J146*0.31</f>
        <v>594941.06985698582</v>
      </c>
      <c r="L146" s="17">
        <v>0</v>
      </c>
      <c r="M146" s="17">
        <f t="shared" ref="M146:M152" si="59">J146+K146+L146</f>
        <v>2514105.8113311334</v>
      </c>
      <c r="N146" s="18">
        <v>0</v>
      </c>
      <c r="O146" s="18">
        <f t="shared" si="44"/>
        <v>2514105.8113311334</v>
      </c>
    </row>
    <row r="147" spans="1:15" ht="13.5" customHeight="1" x14ac:dyDescent="0.35">
      <c r="A147" s="13">
        <v>12003</v>
      </c>
      <c r="B147" s="13" t="s">
        <v>50</v>
      </c>
      <c r="C147" s="14">
        <v>222</v>
      </c>
      <c r="D147" s="15">
        <v>5.5</v>
      </c>
      <c r="E147" s="16">
        <f t="shared" si="52"/>
        <v>12.164999999999999</v>
      </c>
      <c r="F147" s="16">
        <f t="shared" si="53"/>
        <v>0.45211672831894784</v>
      </c>
      <c r="G147" s="16">
        <f t="shared" si="54"/>
        <v>18.249075215782984</v>
      </c>
      <c r="H147" s="16">
        <f t="shared" si="55"/>
        <v>18.701191944101932</v>
      </c>
      <c r="I147" s="17">
        <f t="shared" si="56"/>
        <v>62565</v>
      </c>
      <c r="J147" s="17">
        <f t="shared" si="57"/>
        <v>1170040.0739827375</v>
      </c>
      <c r="K147" s="17">
        <f t="shared" si="58"/>
        <v>362712.42293464864</v>
      </c>
      <c r="L147" s="17">
        <v>0</v>
      </c>
      <c r="M147" s="17">
        <f t="shared" si="59"/>
        <v>1532752.4969173861</v>
      </c>
      <c r="N147" s="18">
        <v>0</v>
      </c>
      <c r="O147" s="18">
        <f t="shared" si="44"/>
        <v>1532752.4969173861</v>
      </c>
    </row>
    <row r="148" spans="1:15" ht="13.5" customHeight="1" x14ac:dyDescent="0.35">
      <c r="A148" s="13">
        <v>54007</v>
      </c>
      <c r="B148" s="13" t="s">
        <v>148</v>
      </c>
      <c r="C148" s="14">
        <v>200</v>
      </c>
      <c r="D148" s="15">
        <v>0</v>
      </c>
      <c r="E148" s="16">
        <f t="shared" si="52"/>
        <v>12</v>
      </c>
      <c r="F148" s="16">
        <f t="shared" si="53"/>
        <v>0</v>
      </c>
      <c r="G148" s="16">
        <f t="shared" si="54"/>
        <v>16.666666666666668</v>
      </c>
      <c r="H148" s="16">
        <f t="shared" si="55"/>
        <v>16.666666666666668</v>
      </c>
      <c r="I148" s="17">
        <f t="shared" si="56"/>
        <v>62565</v>
      </c>
      <c r="J148" s="17">
        <f t="shared" si="57"/>
        <v>1042750.0000000001</v>
      </c>
      <c r="K148" s="17">
        <f t="shared" si="58"/>
        <v>323252.50000000006</v>
      </c>
      <c r="L148" s="17">
        <v>0</v>
      </c>
      <c r="M148" s="17">
        <f t="shared" si="59"/>
        <v>1366002.5000000002</v>
      </c>
      <c r="N148" s="18">
        <v>0</v>
      </c>
      <c r="O148" s="18">
        <f t="shared" si="44"/>
        <v>1366002.5000000002</v>
      </c>
    </row>
    <row r="149" spans="1:15" ht="13.5" customHeight="1" x14ac:dyDescent="0.35">
      <c r="A149" s="13">
        <v>59002</v>
      </c>
      <c r="B149" s="13" t="s">
        <v>157</v>
      </c>
      <c r="C149" s="14">
        <v>708</v>
      </c>
      <c r="D149" s="15">
        <v>0</v>
      </c>
      <c r="E149" s="16">
        <f t="shared" si="52"/>
        <v>15</v>
      </c>
      <c r="F149" s="16">
        <f t="shared" si="53"/>
        <v>0</v>
      </c>
      <c r="G149" s="16">
        <f t="shared" si="54"/>
        <v>47.2</v>
      </c>
      <c r="H149" s="16">
        <f t="shared" si="55"/>
        <v>47.2</v>
      </c>
      <c r="I149" s="17">
        <f t="shared" si="56"/>
        <v>62565</v>
      </c>
      <c r="J149" s="17">
        <f t="shared" si="57"/>
        <v>2953068</v>
      </c>
      <c r="K149" s="17">
        <f t="shared" si="58"/>
        <v>915451.08</v>
      </c>
      <c r="L149" s="17">
        <v>0</v>
      </c>
      <c r="M149" s="17">
        <f t="shared" si="59"/>
        <v>3868519.08</v>
      </c>
      <c r="N149" s="18">
        <v>0</v>
      </c>
      <c r="O149" s="18">
        <f t="shared" si="44"/>
        <v>3868519.08</v>
      </c>
    </row>
    <row r="150" spans="1:15" ht="13.5" customHeight="1" x14ac:dyDescent="0.35">
      <c r="A150" s="23">
        <v>2006</v>
      </c>
      <c r="B150" s="13" t="s">
        <v>28</v>
      </c>
      <c r="C150" s="14">
        <v>357</v>
      </c>
      <c r="D150" s="15">
        <v>0</v>
      </c>
      <c r="E150" s="16">
        <f t="shared" si="52"/>
        <v>13.1775</v>
      </c>
      <c r="F150" s="16">
        <f t="shared" si="53"/>
        <v>0</v>
      </c>
      <c r="G150" s="16">
        <f t="shared" si="54"/>
        <v>27.091633466135459</v>
      </c>
      <c r="H150" s="16">
        <f t="shared" si="55"/>
        <v>27.091633466135459</v>
      </c>
      <c r="I150" s="17">
        <f t="shared" si="56"/>
        <v>62565</v>
      </c>
      <c r="J150" s="17">
        <f t="shared" si="57"/>
        <v>1694988.047808765</v>
      </c>
      <c r="K150" s="17">
        <f t="shared" si="58"/>
        <v>525446.29482071719</v>
      </c>
      <c r="L150" s="17">
        <v>0</v>
      </c>
      <c r="M150" s="17">
        <f t="shared" si="59"/>
        <v>2220434.342629482</v>
      </c>
      <c r="N150" s="18">
        <v>0</v>
      </c>
      <c r="O150" s="18">
        <f t="shared" si="44"/>
        <v>2220434.342629482</v>
      </c>
    </row>
    <row r="151" spans="1:15" ht="13.5" customHeight="1" x14ac:dyDescent="0.35">
      <c r="A151" s="13">
        <v>55004</v>
      </c>
      <c r="B151" s="13" t="s">
        <v>149</v>
      </c>
      <c r="C151" s="14">
        <v>218</v>
      </c>
      <c r="D151" s="15">
        <v>0.25</v>
      </c>
      <c r="E151" s="16">
        <f t="shared" si="52"/>
        <v>12.135</v>
      </c>
      <c r="F151" s="16">
        <f t="shared" si="53"/>
        <v>2.0601565718994644E-2</v>
      </c>
      <c r="G151" s="16">
        <f t="shared" si="54"/>
        <v>17.96456530696333</v>
      </c>
      <c r="H151" s="16">
        <f t="shared" si="55"/>
        <v>17.985166872682324</v>
      </c>
      <c r="I151" s="17">
        <f t="shared" si="56"/>
        <v>62565</v>
      </c>
      <c r="J151" s="17">
        <f t="shared" si="57"/>
        <v>1125241.9653893695</v>
      </c>
      <c r="K151" s="17">
        <f t="shared" si="58"/>
        <v>348825.00927070453</v>
      </c>
      <c r="L151" s="17">
        <v>0</v>
      </c>
      <c r="M151" s="17">
        <f t="shared" si="59"/>
        <v>1474066.9746600741</v>
      </c>
      <c r="N151" s="18">
        <v>0</v>
      </c>
      <c r="O151" s="18">
        <f t="shared" si="44"/>
        <v>1474066.9746600741</v>
      </c>
    </row>
    <row r="152" spans="1:15" ht="13.5" customHeight="1" x14ac:dyDescent="0.35">
      <c r="A152" s="13">
        <v>63003</v>
      </c>
      <c r="B152" s="13" t="s">
        <v>170</v>
      </c>
      <c r="C152" s="14">
        <v>2717.19</v>
      </c>
      <c r="D152" s="15">
        <v>7.5</v>
      </c>
      <c r="E152" s="16">
        <f t="shared" si="52"/>
        <v>15</v>
      </c>
      <c r="F152" s="16">
        <f t="shared" si="53"/>
        <v>0.5</v>
      </c>
      <c r="G152" s="16">
        <f t="shared" si="54"/>
        <v>181.14600000000002</v>
      </c>
      <c r="H152" s="16">
        <f t="shared" si="55"/>
        <v>181.64600000000002</v>
      </c>
      <c r="I152" s="17">
        <f t="shared" si="56"/>
        <v>62565</v>
      </c>
      <c r="J152" s="17">
        <f t="shared" si="57"/>
        <v>11364681.99</v>
      </c>
      <c r="K152" s="17">
        <f t="shared" si="58"/>
        <v>3523051.4169000001</v>
      </c>
      <c r="L152" s="17">
        <v>0</v>
      </c>
      <c r="M152" s="17">
        <f t="shared" si="59"/>
        <v>14887733.4069</v>
      </c>
      <c r="N152" s="18">
        <v>0</v>
      </c>
      <c r="O152" s="18">
        <f t="shared" si="44"/>
        <v>14887733.4069</v>
      </c>
    </row>
    <row r="153" spans="1:15" x14ac:dyDescent="0.35">
      <c r="A153" s="24"/>
      <c r="B153" s="24"/>
      <c r="C153" s="14">
        <f>SUM(C3:C152)</f>
        <v>132876.04</v>
      </c>
      <c r="D153" s="14">
        <f>SUM(D3:D152)</f>
        <v>629.75</v>
      </c>
      <c r="E153" s="25"/>
      <c r="F153" s="25"/>
      <c r="G153" s="16">
        <f>SUM(G3:G152)</f>
        <v>9139.5294258477934</v>
      </c>
      <c r="H153" s="16">
        <f>SUM(H3:H152)</f>
        <v>9182.7498643733543</v>
      </c>
      <c r="I153" s="17"/>
      <c r="J153" s="25"/>
      <c r="K153" s="25"/>
      <c r="L153" s="17">
        <f>SUM(L3:L152)</f>
        <v>113126</v>
      </c>
      <c r="M153" s="17">
        <f>SUM(M3:M152)</f>
        <v>752732682.29651964</v>
      </c>
      <c r="N153" s="18">
        <f>SUM(N3:N152)</f>
        <v>3448301.6150345881</v>
      </c>
      <c r="O153" s="18">
        <f>SUM(O3:O152)</f>
        <v>756180983.91155422</v>
      </c>
    </row>
    <row r="154" spans="1:15" ht="16.5" thickBot="1" x14ac:dyDescent="0.4">
      <c r="A154" s="26"/>
      <c r="B154" s="26"/>
      <c r="C154" s="27"/>
    </row>
    <row r="155" spans="1:15" s="37" customFormat="1" ht="17.25" thickTop="1" thickBot="1" x14ac:dyDescent="0.4">
      <c r="A155" s="30" t="s">
        <v>174</v>
      </c>
      <c r="B155" s="31" t="s">
        <v>175</v>
      </c>
      <c r="C155" s="32">
        <v>54</v>
      </c>
      <c r="D155" s="33">
        <v>0</v>
      </c>
      <c r="E155" s="34">
        <f>IF(C155&lt;200,12,IF(C155&gt;600,15,(C155*0.0075)+10.5))</f>
        <v>12</v>
      </c>
      <c r="F155" s="34">
        <f>D155/E155</f>
        <v>0</v>
      </c>
      <c r="G155" s="34">
        <f>C155/E155</f>
        <v>4.5</v>
      </c>
      <c r="H155" s="34">
        <f t="shared" ref="H155" si="60">G155+F155</f>
        <v>4.5</v>
      </c>
      <c r="I155" s="35">
        <f t="shared" ref="I155" si="61">$I$1*1.29</f>
        <v>62565</v>
      </c>
      <c r="J155" s="35">
        <f t="shared" ref="J155" si="62">H155*I155</f>
        <v>281542.5</v>
      </c>
      <c r="K155" s="35">
        <f t="shared" ref="K155" si="63">J155*0.31</f>
        <v>87278.175000000003</v>
      </c>
      <c r="L155" s="35">
        <v>0</v>
      </c>
      <c r="M155" s="35">
        <f t="shared" ref="M155" si="64">J155+K155</f>
        <v>368820.67499999999</v>
      </c>
      <c r="N155" s="36">
        <v>0</v>
      </c>
      <c r="O155" s="36">
        <f>IF(N155&gt;0,N155,M155)</f>
        <v>368820.67499999999</v>
      </c>
    </row>
    <row r="156" spans="1:15" ht="16.5" thickTop="1" x14ac:dyDescent="0.35"/>
    <row r="157" spans="1:15" ht="16.5" x14ac:dyDescent="0.4">
      <c r="C157" s="39"/>
    </row>
  </sheetData>
  <sortState ref="A3:O152">
    <sortCondition ref="B3:B152"/>
  </sortState>
  <mergeCells count="1">
    <mergeCell ref="A1:B1"/>
  </mergeCells>
  <printOptions gridLines="1"/>
  <pageMargins left="0.25" right="0.25" top="0.39" bottom="0.45" header="0.17" footer="0.16"/>
  <pageSetup scale="83" fitToHeight="0" orientation="landscape" cellComments="asDisplayed" r:id="rId1"/>
  <headerFooter alignWithMargins="0">
    <oddHeader xml:space="preserve">&amp;C&amp;"Arial Unicode MS,Regular"&amp;12FY2017 District Formula Need Calculation&amp;"Lucida Sans Unicode,Regular"&amp;14
</oddHeader>
    <oddFooter>&amp;R&amp;"Arial Unicode MS,Regular"&amp;8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FY2017 GSA Need Calculation</vt:lpstr>
      <vt:lpstr>'FY2017 GSA Need Calculation'!Print_Area</vt:lpstr>
      <vt:lpstr>'FY2017 GSA Need Calculation'!Print_Titles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2017-05-12T16:36:31Z</cp:lastPrinted>
  <dcterms:created xsi:type="dcterms:W3CDTF">2017-05-11T21:43:04Z</dcterms:created>
  <dcterms:modified xsi:type="dcterms:W3CDTF">2017-05-12T16:37:29Z</dcterms:modified>
</cp:coreProperties>
</file>