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8_{C166C60D-5249-4A03-86D7-B2BB74FD3FDE}" xr6:coauthVersionLast="36" xr6:coauthVersionMax="36" xr10:uidLastSave="{00000000-0000-0000-0000-000000000000}"/>
  <bookViews>
    <workbookView xWindow="0" yWindow="1485" windowWidth="15480" windowHeight="11010" xr2:uid="{00000000-000D-0000-FFFF-FFFF00000000}"/>
  </bookViews>
  <sheets>
    <sheet name="SPED State Aid" sheetId="1" r:id="rId1"/>
    <sheet name="Level 1 State CC" sheetId="4" r:id="rId2"/>
    <sheet name="Pay 2019 Valuations" sheetId="2" r:id="rId3"/>
    <sheet name="Pay 2019 Levies" sheetId="3" r:id="rId4"/>
  </sheets>
  <externalReferences>
    <externalReference r:id="rId5"/>
    <externalReference r:id="rId6"/>
    <externalReference r:id="rId7"/>
  </externalReferences>
  <definedNames>
    <definedName name="_51002">[1]Districts!#REF!</definedName>
    <definedName name="_xlnm._FilterDatabase" localSheetId="1" hidden="1">'Level 1 State CC'!#REF!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3">'Pay 2019 Levies'!$C$5:$Z$154</definedName>
    <definedName name="_xlnm.Print_Area" localSheetId="0">'SPED State Aid'!$A$1:$J$66</definedName>
    <definedName name="_xlnm.Print_Titles" localSheetId="3">'Pay 2019 Levies'!$1:$4</definedName>
    <definedName name="_xlnm.Print_Titles" localSheetId="0">'SPED State Aid'!$1:$3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8" i="1" l="1"/>
  <c r="D27" i="1" l="1"/>
  <c r="D7" i="1" l="1"/>
  <c r="D6" i="1"/>
  <c r="D5" i="1"/>
  <c r="F129" i="4"/>
  <c r="F105" i="4"/>
  <c r="F40" i="4"/>
  <c r="F150" i="4"/>
  <c r="F57" i="4"/>
  <c r="F98" i="4"/>
  <c r="F118" i="4"/>
  <c r="F33" i="4"/>
  <c r="F45" i="4"/>
  <c r="F12" i="4"/>
  <c r="F4" i="4"/>
  <c r="F133" i="4"/>
  <c r="F107" i="4"/>
  <c r="F89" i="4"/>
  <c r="F25" i="4"/>
  <c r="F30" i="4"/>
  <c r="F147" i="4"/>
  <c r="F3" i="4"/>
  <c r="F125" i="4"/>
  <c r="F103" i="4"/>
  <c r="F70" i="4"/>
  <c r="F113" i="4"/>
  <c r="F38" i="4"/>
  <c r="F116" i="4"/>
  <c r="F149" i="4"/>
  <c r="F146" i="4"/>
  <c r="F126" i="4"/>
  <c r="F114" i="4"/>
  <c r="F121" i="4"/>
  <c r="F72" i="4"/>
  <c r="F58" i="4"/>
  <c r="F84" i="4"/>
  <c r="F14" i="4"/>
  <c r="F135" i="4"/>
  <c r="F112" i="4"/>
  <c r="F101" i="4"/>
  <c r="F69" i="4"/>
  <c r="F39" i="4"/>
  <c r="F29" i="4"/>
  <c r="F52" i="4"/>
  <c r="F142" i="4"/>
  <c r="F131" i="4"/>
  <c r="F119" i="4"/>
  <c r="F56" i="4"/>
  <c r="F35" i="4"/>
  <c r="F17" i="4"/>
  <c r="F9" i="4"/>
  <c r="F73" i="4"/>
  <c r="F144" i="4"/>
  <c r="F50" i="4"/>
  <c r="F93" i="4"/>
  <c r="F82" i="4"/>
  <c r="F19" i="4"/>
  <c r="F86" i="4"/>
  <c r="F49" i="4"/>
  <c r="F90" i="4"/>
  <c r="F99" i="4"/>
  <c r="F22" i="4"/>
  <c r="F87" i="4"/>
  <c r="F127" i="4"/>
  <c r="F85" i="4"/>
  <c r="F65" i="4"/>
  <c r="F23" i="4"/>
  <c r="F124" i="4"/>
  <c r="F83" i="4"/>
  <c r="F106" i="4"/>
  <c r="F115" i="4"/>
  <c r="F88" i="4"/>
  <c r="F27" i="4"/>
  <c r="F81" i="4"/>
  <c r="F34" i="4"/>
  <c r="F6" i="4"/>
  <c r="F78" i="4"/>
  <c r="F141" i="4"/>
  <c r="F79" i="4"/>
  <c r="F68" i="4"/>
  <c r="F130" i="4"/>
  <c r="F108" i="4"/>
  <c r="F94" i="4"/>
  <c r="F55" i="4"/>
  <c r="F109" i="4"/>
  <c r="F64" i="4"/>
  <c r="F18" i="4"/>
  <c r="F63" i="4"/>
  <c r="F96" i="4"/>
  <c r="F62" i="4"/>
  <c r="F47" i="4"/>
  <c r="F24" i="4"/>
  <c r="F61" i="4"/>
  <c r="F123" i="4"/>
  <c r="F59" i="4"/>
  <c r="F21" i="4"/>
  <c r="F95" i="4"/>
  <c r="F13" i="4"/>
  <c r="F51" i="4"/>
  <c r="F104" i="4"/>
  <c r="F71" i="4"/>
  <c r="F42" i="4"/>
  <c r="F75" i="4"/>
  <c r="F43" i="4"/>
  <c r="F16" i="4"/>
  <c r="F31" i="4"/>
  <c r="F7" i="4"/>
  <c r="F128" i="4"/>
  <c r="F41" i="4"/>
  <c r="F37" i="4"/>
  <c r="F140" i="4"/>
  <c r="F138" i="4"/>
  <c r="F100" i="4"/>
  <c r="F97" i="4"/>
  <c r="F48" i="4"/>
  <c r="F44" i="4"/>
  <c r="F32" i="4"/>
  <c r="F122" i="4"/>
  <c r="F92" i="4"/>
  <c r="F91" i="4"/>
  <c r="F139" i="4"/>
  <c r="F137" i="4"/>
  <c r="F66" i="4"/>
  <c r="F53" i="4"/>
  <c r="F76" i="4"/>
  <c r="F132" i="4"/>
  <c r="F145" i="4"/>
  <c r="F28" i="4"/>
  <c r="F111" i="4"/>
  <c r="F134" i="4"/>
  <c r="F5" i="4"/>
  <c r="F67" i="4"/>
  <c r="F102" i="4"/>
  <c r="F10" i="4"/>
  <c r="F80" i="4"/>
  <c r="F26" i="4"/>
  <c r="F60" i="4"/>
  <c r="F136" i="4"/>
  <c r="F54" i="4"/>
  <c r="F2" i="4"/>
  <c r="F36" i="4"/>
  <c r="F120" i="4"/>
  <c r="F46" i="4"/>
  <c r="F20" i="4"/>
  <c r="F117" i="4"/>
  <c r="F15" i="4"/>
  <c r="F8" i="4"/>
  <c r="F11" i="4"/>
  <c r="F148" i="4"/>
  <c r="F77" i="4"/>
  <c r="F74" i="4"/>
  <c r="F143" i="4"/>
  <c r="F110" i="4"/>
  <c r="F151" i="4" l="1"/>
  <c r="D15" i="1" l="1"/>
  <c r="F46" i="1" l="1"/>
  <c r="D55" i="1"/>
  <c r="D56" i="1" s="1"/>
  <c r="I48" i="1" l="1"/>
  <c r="I50" i="1" s="1"/>
  <c r="H48" i="1"/>
  <c r="H50" i="1" s="1"/>
  <c r="G48" i="1"/>
  <c r="G50" i="1" s="1"/>
  <c r="D37" i="1"/>
  <c r="D42" i="1" s="1"/>
  <c r="D43" i="1" s="1"/>
  <c r="Z153" i="3"/>
  <c r="Y153" i="3"/>
  <c r="X153" i="3"/>
  <c r="V153" i="3"/>
  <c r="U153" i="3"/>
  <c r="T153" i="3"/>
  <c r="Z152" i="3"/>
  <c r="Y152" i="3"/>
  <c r="X152" i="3"/>
  <c r="V152" i="3"/>
  <c r="U152" i="3"/>
  <c r="T152" i="3"/>
  <c r="Z151" i="3"/>
  <c r="Y151" i="3"/>
  <c r="X151" i="3"/>
  <c r="V151" i="3"/>
  <c r="U151" i="3"/>
  <c r="T151" i="3"/>
  <c r="Z150" i="3"/>
  <c r="Y150" i="3"/>
  <c r="X150" i="3"/>
  <c r="V150" i="3"/>
  <c r="U150" i="3"/>
  <c r="T150" i="3"/>
  <c r="Z149" i="3"/>
  <c r="Y149" i="3"/>
  <c r="X149" i="3"/>
  <c r="V149" i="3"/>
  <c r="U149" i="3"/>
  <c r="T149" i="3"/>
  <c r="Z148" i="3"/>
  <c r="Y148" i="3"/>
  <c r="X148" i="3"/>
  <c r="V148" i="3"/>
  <c r="U148" i="3"/>
  <c r="T148" i="3"/>
  <c r="Z147" i="3"/>
  <c r="Y147" i="3"/>
  <c r="X147" i="3"/>
  <c r="V147" i="3"/>
  <c r="U147" i="3"/>
  <c r="T147" i="3"/>
  <c r="Z146" i="3"/>
  <c r="Y146" i="3"/>
  <c r="X146" i="3"/>
  <c r="V146" i="3"/>
  <c r="U146" i="3"/>
  <c r="T146" i="3"/>
  <c r="Z145" i="3"/>
  <c r="Y145" i="3"/>
  <c r="X145" i="3"/>
  <c r="V145" i="3"/>
  <c r="U145" i="3"/>
  <c r="T145" i="3"/>
  <c r="Z144" i="3"/>
  <c r="Y144" i="3"/>
  <c r="X144" i="3"/>
  <c r="V144" i="3"/>
  <c r="U144" i="3"/>
  <c r="T144" i="3"/>
  <c r="Z143" i="3"/>
  <c r="Y143" i="3"/>
  <c r="X143" i="3"/>
  <c r="V143" i="3"/>
  <c r="U143" i="3"/>
  <c r="T143" i="3"/>
  <c r="Z142" i="3"/>
  <c r="Y142" i="3"/>
  <c r="X142" i="3"/>
  <c r="V142" i="3"/>
  <c r="U142" i="3"/>
  <c r="T142" i="3"/>
  <c r="Z141" i="3"/>
  <c r="Y141" i="3"/>
  <c r="X141" i="3"/>
  <c r="V141" i="3"/>
  <c r="U141" i="3"/>
  <c r="T141" i="3"/>
  <c r="Z140" i="3"/>
  <c r="Y140" i="3"/>
  <c r="X140" i="3"/>
  <c r="V140" i="3"/>
  <c r="U140" i="3"/>
  <c r="T140" i="3"/>
  <c r="Z139" i="3"/>
  <c r="Y139" i="3"/>
  <c r="X139" i="3"/>
  <c r="V139" i="3"/>
  <c r="U139" i="3"/>
  <c r="T139" i="3"/>
  <c r="Z138" i="3"/>
  <c r="Y138" i="3"/>
  <c r="X138" i="3"/>
  <c r="V138" i="3"/>
  <c r="U138" i="3"/>
  <c r="T138" i="3"/>
  <c r="Z137" i="3"/>
  <c r="Y137" i="3"/>
  <c r="X137" i="3"/>
  <c r="V137" i="3"/>
  <c r="U137" i="3"/>
  <c r="T137" i="3"/>
  <c r="Z136" i="3"/>
  <c r="Y136" i="3"/>
  <c r="X136" i="3"/>
  <c r="V136" i="3"/>
  <c r="U136" i="3"/>
  <c r="T136" i="3"/>
  <c r="Z135" i="3"/>
  <c r="Y135" i="3"/>
  <c r="X135" i="3"/>
  <c r="V135" i="3"/>
  <c r="U135" i="3"/>
  <c r="T135" i="3"/>
  <c r="Z134" i="3"/>
  <c r="Y134" i="3"/>
  <c r="X134" i="3"/>
  <c r="V134" i="3"/>
  <c r="U134" i="3"/>
  <c r="T134" i="3"/>
  <c r="Z133" i="3"/>
  <c r="Y133" i="3"/>
  <c r="X133" i="3"/>
  <c r="V133" i="3"/>
  <c r="U133" i="3"/>
  <c r="T133" i="3"/>
  <c r="Z132" i="3"/>
  <c r="Y132" i="3"/>
  <c r="X132" i="3"/>
  <c r="V132" i="3"/>
  <c r="U132" i="3"/>
  <c r="T132" i="3"/>
  <c r="Z131" i="3"/>
  <c r="Y131" i="3"/>
  <c r="X131" i="3"/>
  <c r="V131" i="3"/>
  <c r="U131" i="3"/>
  <c r="T131" i="3"/>
  <c r="Z130" i="3"/>
  <c r="Y130" i="3"/>
  <c r="X130" i="3"/>
  <c r="V130" i="3"/>
  <c r="U130" i="3"/>
  <c r="T130" i="3"/>
  <c r="Z129" i="3"/>
  <c r="Y129" i="3"/>
  <c r="X129" i="3"/>
  <c r="V129" i="3"/>
  <c r="U129" i="3"/>
  <c r="T129" i="3"/>
  <c r="Z128" i="3"/>
  <c r="Y128" i="3"/>
  <c r="X128" i="3"/>
  <c r="V128" i="3"/>
  <c r="U128" i="3"/>
  <c r="T128" i="3"/>
  <c r="Z127" i="3"/>
  <c r="Y127" i="3"/>
  <c r="X127" i="3"/>
  <c r="V127" i="3"/>
  <c r="U127" i="3"/>
  <c r="T127" i="3"/>
  <c r="Z126" i="3"/>
  <c r="Y126" i="3"/>
  <c r="X126" i="3"/>
  <c r="V126" i="3"/>
  <c r="U126" i="3"/>
  <c r="T126" i="3"/>
  <c r="Z125" i="3"/>
  <c r="Y125" i="3"/>
  <c r="X125" i="3"/>
  <c r="V125" i="3"/>
  <c r="U125" i="3"/>
  <c r="T125" i="3"/>
  <c r="Z124" i="3"/>
  <c r="Y124" i="3"/>
  <c r="X124" i="3"/>
  <c r="V124" i="3"/>
  <c r="U124" i="3"/>
  <c r="T124" i="3"/>
  <c r="Z123" i="3"/>
  <c r="Y123" i="3"/>
  <c r="X123" i="3"/>
  <c r="V123" i="3"/>
  <c r="U123" i="3"/>
  <c r="T123" i="3"/>
  <c r="Z122" i="3"/>
  <c r="Y122" i="3"/>
  <c r="X122" i="3"/>
  <c r="V122" i="3"/>
  <c r="U122" i="3"/>
  <c r="T122" i="3"/>
  <c r="Z121" i="3"/>
  <c r="Y121" i="3"/>
  <c r="X121" i="3"/>
  <c r="V121" i="3"/>
  <c r="U121" i="3"/>
  <c r="T121" i="3"/>
  <c r="Z120" i="3"/>
  <c r="Y120" i="3"/>
  <c r="X120" i="3"/>
  <c r="V120" i="3"/>
  <c r="U120" i="3"/>
  <c r="T120" i="3"/>
  <c r="Z119" i="3"/>
  <c r="Y119" i="3"/>
  <c r="X119" i="3"/>
  <c r="V119" i="3"/>
  <c r="U119" i="3"/>
  <c r="T119" i="3"/>
  <c r="Z118" i="3"/>
  <c r="Y118" i="3"/>
  <c r="X118" i="3"/>
  <c r="V118" i="3"/>
  <c r="U118" i="3"/>
  <c r="T118" i="3"/>
  <c r="Z117" i="3"/>
  <c r="Y117" i="3"/>
  <c r="X117" i="3"/>
  <c r="V117" i="3"/>
  <c r="U117" i="3"/>
  <c r="T117" i="3"/>
  <c r="Z116" i="3"/>
  <c r="Y116" i="3"/>
  <c r="X116" i="3"/>
  <c r="V116" i="3"/>
  <c r="U116" i="3"/>
  <c r="T116" i="3"/>
  <c r="Z115" i="3"/>
  <c r="Y115" i="3"/>
  <c r="X115" i="3"/>
  <c r="V115" i="3"/>
  <c r="U115" i="3"/>
  <c r="T115" i="3"/>
  <c r="Z114" i="3"/>
  <c r="Y114" i="3"/>
  <c r="X114" i="3"/>
  <c r="V114" i="3"/>
  <c r="U114" i="3"/>
  <c r="T114" i="3"/>
  <c r="Z113" i="3"/>
  <c r="Y113" i="3"/>
  <c r="X113" i="3"/>
  <c r="V113" i="3"/>
  <c r="U113" i="3"/>
  <c r="T113" i="3"/>
  <c r="Z112" i="3"/>
  <c r="Y112" i="3"/>
  <c r="X112" i="3"/>
  <c r="V112" i="3"/>
  <c r="U112" i="3"/>
  <c r="T112" i="3"/>
  <c r="Z111" i="3"/>
  <c r="Y111" i="3"/>
  <c r="X111" i="3"/>
  <c r="V111" i="3"/>
  <c r="U111" i="3"/>
  <c r="T111" i="3"/>
  <c r="Z110" i="3"/>
  <c r="Y110" i="3"/>
  <c r="X110" i="3"/>
  <c r="V110" i="3"/>
  <c r="U110" i="3"/>
  <c r="T110" i="3"/>
  <c r="Z109" i="3"/>
  <c r="Y109" i="3"/>
  <c r="X109" i="3"/>
  <c r="V109" i="3"/>
  <c r="U109" i="3"/>
  <c r="T109" i="3"/>
  <c r="Z108" i="3"/>
  <c r="Y108" i="3"/>
  <c r="X108" i="3"/>
  <c r="V108" i="3"/>
  <c r="U108" i="3"/>
  <c r="T108" i="3"/>
  <c r="Z107" i="3"/>
  <c r="Y107" i="3"/>
  <c r="X107" i="3"/>
  <c r="V107" i="3"/>
  <c r="U107" i="3"/>
  <c r="T107" i="3"/>
  <c r="Z106" i="3"/>
  <c r="Y106" i="3"/>
  <c r="X106" i="3"/>
  <c r="V106" i="3"/>
  <c r="U106" i="3"/>
  <c r="T106" i="3"/>
  <c r="Z105" i="3"/>
  <c r="Y105" i="3"/>
  <c r="X105" i="3"/>
  <c r="V105" i="3"/>
  <c r="U105" i="3"/>
  <c r="T105" i="3"/>
  <c r="Z104" i="3"/>
  <c r="Y104" i="3"/>
  <c r="X104" i="3"/>
  <c r="V104" i="3"/>
  <c r="U104" i="3"/>
  <c r="T104" i="3"/>
  <c r="Z103" i="3"/>
  <c r="Y103" i="3"/>
  <c r="X103" i="3"/>
  <c r="V103" i="3"/>
  <c r="U103" i="3"/>
  <c r="T103" i="3"/>
  <c r="Z102" i="3"/>
  <c r="Y102" i="3"/>
  <c r="X102" i="3"/>
  <c r="V102" i="3"/>
  <c r="U102" i="3"/>
  <c r="T102" i="3"/>
  <c r="Z101" i="3"/>
  <c r="Y101" i="3"/>
  <c r="X101" i="3"/>
  <c r="V101" i="3"/>
  <c r="U101" i="3"/>
  <c r="T101" i="3"/>
  <c r="Z100" i="3"/>
  <c r="Y100" i="3"/>
  <c r="X100" i="3"/>
  <c r="V100" i="3"/>
  <c r="U100" i="3"/>
  <c r="T100" i="3"/>
  <c r="Z99" i="3"/>
  <c r="Y99" i="3"/>
  <c r="X99" i="3"/>
  <c r="V99" i="3"/>
  <c r="U99" i="3"/>
  <c r="T99" i="3"/>
  <c r="Z98" i="3"/>
  <c r="Y98" i="3"/>
  <c r="X98" i="3"/>
  <c r="V98" i="3"/>
  <c r="U98" i="3"/>
  <c r="T98" i="3"/>
  <c r="Z97" i="3"/>
  <c r="Y97" i="3"/>
  <c r="X97" i="3"/>
  <c r="V97" i="3"/>
  <c r="U97" i="3"/>
  <c r="T97" i="3"/>
  <c r="Z96" i="3"/>
  <c r="Y96" i="3"/>
  <c r="X96" i="3"/>
  <c r="V96" i="3"/>
  <c r="U96" i="3"/>
  <c r="T96" i="3"/>
  <c r="Z95" i="3"/>
  <c r="Y95" i="3"/>
  <c r="X95" i="3"/>
  <c r="V95" i="3"/>
  <c r="U95" i="3"/>
  <c r="T95" i="3"/>
  <c r="Z94" i="3"/>
  <c r="Y94" i="3"/>
  <c r="X94" i="3"/>
  <c r="V94" i="3"/>
  <c r="U94" i="3"/>
  <c r="T94" i="3"/>
  <c r="Z93" i="3"/>
  <c r="Y93" i="3"/>
  <c r="X93" i="3"/>
  <c r="V93" i="3"/>
  <c r="U93" i="3"/>
  <c r="T93" i="3"/>
  <c r="Z92" i="3"/>
  <c r="Y92" i="3"/>
  <c r="X92" i="3"/>
  <c r="V92" i="3"/>
  <c r="U92" i="3"/>
  <c r="T92" i="3"/>
  <c r="Z91" i="3"/>
  <c r="Y91" i="3"/>
  <c r="X91" i="3"/>
  <c r="V91" i="3"/>
  <c r="U91" i="3"/>
  <c r="T91" i="3"/>
  <c r="Z90" i="3"/>
  <c r="Y90" i="3"/>
  <c r="X90" i="3"/>
  <c r="V90" i="3"/>
  <c r="U90" i="3"/>
  <c r="T90" i="3"/>
  <c r="Z89" i="3"/>
  <c r="Y89" i="3"/>
  <c r="X89" i="3"/>
  <c r="V89" i="3"/>
  <c r="U89" i="3"/>
  <c r="T89" i="3"/>
  <c r="Z88" i="3"/>
  <c r="Y88" i="3"/>
  <c r="X88" i="3"/>
  <c r="V88" i="3"/>
  <c r="U88" i="3"/>
  <c r="T88" i="3"/>
  <c r="Z87" i="3"/>
  <c r="Y87" i="3"/>
  <c r="X87" i="3"/>
  <c r="V87" i="3"/>
  <c r="U87" i="3"/>
  <c r="T87" i="3"/>
  <c r="Z86" i="3"/>
  <c r="Y86" i="3"/>
  <c r="X86" i="3"/>
  <c r="V86" i="3"/>
  <c r="U86" i="3"/>
  <c r="T86" i="3"/>
  <c r="Z85" i="3"/>
  <c r="Y85" i="3"/>
  <c r="X85" i="3"/>
  <c r="V85" i="3"/>
  <c r="U85" i="3"/>
  <c r="T85" i="3"/>
  <c r="Z84" i="3"/>
  <c r="Y84" i="3"/>
  <c r="X84" i="3"/>
  <c r="V84" i="3"/>
  <c r="U84" i="3"/>
  <c r="T84" i="3"/>
  <c r="Z83" i="3"/>
  <c r="Y83" i="3"/>
  <c r="X83" i="3"/>
  <c r="V83" i="3"/>
  <c r="U83" i="3"/>
  <c r="T83" i="3"/>
  <c r="Z82" i="3"/>
  <c r="Y82" i="3"/>
  <c r="X82" i="3"/>
  <c r="V82" i="3"/>
  <c r="U82" i="3"/>
  <c r="T82" i="3"/>
  <c r="Z81" i="3"/>
  <c r="Y81" i="3"/>
  <c r="X81" i="3"/>
  <c r="V81" i="3"/>
  <c r="U81" i="3"/>
  <c r="T81" i="3"/>
  <c r="Z80" i="3"/>
  <c r="Y80" i="3"/>
  <c r="X80" i="3"/>
  <c r="V80" i="3"/>
  <c r="U80" i="3"/>
  <c r="T80" i="3"/>
  <c r="Z79" i="3"/>
  <c r="Y79" i="3"/>
  <c r="X79" i="3"/>
  <c r="V79" i="3"/>
  <c r="U79" i="3"/>
  <c r="T79" i="3"/>
  <c r="Z78" i="3"/>
  <c r="Y78" i="3"/>
  <c r="X78" i="3"/>
  <c r="V78" i="3"/>
  <c r="U78" i="3"/>
  <c r="T78" i="3"/>
  <c r="Z77" i="3"/>
  <c r="Y77" i="3"/>
  <c r="X77" i="3"/>
  <c r="V77" i="3"/>
  <c r="U77" i="3"/>
  <c r="T77" i="3"/>
  <c r="Z76" i="3"/>
  <c r="Y76" i="3"/>
  <c r="X76" i="3"/>
  <c r="V76" i="3"/>
  <c r="U76" i="3"/>
  <c r="T76" i="3"/>
  <c r="Z75" i="3"/>
  <c r="Y75" i="3"/>
  <c r="X75" i="3"/>
  <c r="V75" i="3"/>
  <c r="U75" i="3"/>
  <c r="T75" i="3"/>
  <c r="Z74" i="3"/>
  <c r="Y74" i="3"/>
  <c r="X74" i="3"/>
  <c r="V74" i="3"/>
  <c r="U74" i="3"/>
  <c r="T74" i="3"/>
  <c r="Z73" i="3"/>
  <c r="Y73" i="3"/>
  <c r="X73" i="3"/>
  <c r="V73" i="3"/>
  <c r="U73" i="3"/>
  <c r="T73" i="3"/>
  <c r="Z72" i="3"/>
  <c r="Y72" i="3"/>
  <c r="X72" i="3"/>
  <c r="V72" i="3"/>
  <c r="U72" i="3"/>
  <c r="T72" i="3"/>
  <c r="Z71" i="3"/>
  <c r="Y71" i="3"/>
  <c r="X71" i="3"/>
  <c r="V71" i="3"/>
  <c r="U71" i="3"/>
  <c r="T71" i="3"/>
  <c r="Z70" i="3"/>
  <c r="Y70" i="3"/>
  <c r="X70" i="3"/>
  <c r="V70" i="3"/>
  <c r="U70" i="3"/>
  <c r="T70" i="3"/>
  <c r="Z69" i="3"/>
  <c r="Y69" i="3"/>
  <c r="X69" i="3"/>
  <c r="V69" i="3"/>
  <c r="U69" i="3"/>
  <c r="T69" i="3"/>
  <c r="Z68" i="3"/>
  <c r="Y68" i="3"/>
  <c r="X68" i="3"/>
  <c r="V68" i="3"/>
  <c r="T68" i="3"/>
  <c r="K68" i="3"/>
  <c r="U68" i="3" s="1"/>
  <c r="Z67" i="3"/>
  <c r="Y67" i="3"/>
  <c r="X67" i="3"/>
  <c r="V67" i="3"/>
  <c r="U67" i="3"/>
  <c r="T67" i="3"/>
  <c r="Z66" i="3"/>
  <c r="Y66" i="3"/>
  <c r="X66" i="3"/>
  <c r="V66" i="3"/>
  <c r="U66" i="3"/>
  <c r="T66" i="3"/>
  <c r="Z65" i="3"/>
  <c r="Y65" i="3"/>
  <c r="X65" i="3"/>
  <c r="V65" i="3"/>
  <c r="U65" i="3"/>
  <c r="T65" i="3"/>
  <c r="Z64" i="3"/>
  <c r="Y64" i="3"/>
  <c r="X64" i="3"/>
  <c r="V64" i="3"/>
  <c r="U64" i="3"/>
  <c r="T64" i="3"/>
  <c r="Z63" i="3"/>
  <c r="Y63" i="3"/>
  <c r="X63" i="3"/>
  <c r="V63" i="3"/>
  <c r="U63" i="3"/>
  <c r="T63" i="3"/>
  <c r="Z62" i="3"/>
  <c r="Y62" i="3"/>
  <c r="X62" i="3"/>
  <c r="V62" i="3"/>
  <c r="U62" i="3"/>
  <c r="T62" i="3"/>
  <c r="Z61" i="3"/>
  <c r="Y61" i="3"/>
  <c r="X61" i="3"/>
  <c r="V61" i="3"/>
  <c r="U61" i="3"/>
  <c r="T61" i="3"/>
  <c r="Z60" i="3"/>
  <c r="Y60" i="3"/>
  <c r="X60" i="3"/>
  <c r="V60" i="3"/>
  <c r="U60" i="3"/>
  <c r="T60" i="3"/>
  <c r="Z59" i="3"/>
  <c r="Y59" i="3"/>
  <c r="X59" i="3"/>
  <c r="V59" i="3"/>
  <c r="U59" i="3"/>
  <c r="T59" i="3"/>
  <c r="Z58" i="3"/>
  <c r="Y58" i="3"/>
  <c r="X58" i="3"/>
  <c r="V58" i="3"/>
  <c r="U58" i="3"/>
  <c r="T58" i="3"/>
  <c r="Z57" i="3"/>
  <c r="Y57" i="3"/>
  <c r="X57" i="3"/>
  <c r="V57" i="3"/>
  <c r="U57" i="3"/>
  <c r="T57" i="3"/>
  <c r="Z56" i="3"/>
  <c r="Y56" i="3"/>
  <c r="X56" i="3"/>
  <c r="V56" i="3"/>
  <c r="U56" i="3"/>
  <c r="T56" i="3"/>
  <c r="Z55" i="3"/>
  <c r="Y55" i="3"/>
  <c r="X55" i="3"/>
  <c r="V55" i="3"/>
  <c r="U55" i="3"/>
  <c r="T55" i="3"/>
  <c r="Z54" i="3"/>
  <c r="Y54" i="3"/>
  <c r="X54" i="3"/>
  <c r="V54" i="3"/>
  <c r="U54" i="3"/>
  <c r="T54" i="3"/>
  <c r="Z53" i="3"/>
  <c r="Y53" i="3"/>
  <c r="X53" i="3"/>
  <c r="V53" i="3"/>
  <c r="U53" i="3"/>
  <c r="T53" i="3"/>
  <c r="Z52" i="3"/>
  <c r="Y52" i="3"/>
  <c r="X52" i="3"/>
  <c r="V52" i="3"/>
  <c r="U52" i="3"/>
  <c r="T52" i="3"/>
  <c r="Z51" i="3"/>
  <c r="Y51" i="3"/>
  <c r="X51" i="3"/>
  <c r="V51" i="3"/>
  <c r="U51" i="3"/>
  <c r="T51" i="3"/>
  <c r="Z50" i="3"/>
  <c r="Y50" i="3"/>
  <c r="X50" i="3"/>
  <c r="V50" i="3"/>
  <c r="U50" i="3"/>
  <c r="T50" i="3"/>
  <c r="Z49" i="3"/>
  <c r="Y49" i="3"/>
  <c r="X49" i="3"/>
  <c r="V49" i="3"/>
  <c r="U49" i="3"/>
  <c r="T49" i="3"/>
  <c r="Z48" i="3"/>
  <c r="Y48" i="3"/>
  <c r="X48" i="3"/>
  <c r="V48" i="3"/>
  <c r="U48" i="3"/>
  <c r="T48" i="3"/>
  <c r="Z47" i="3"/>
  <c r="Y47" i="3"/>
  <c r="X47" i="3"/>
  <c r="V47" i="3"/>
  <c r="U47" i="3"/>
  <c r="T47" i="3"/>
  <c r="Z46" i="3"/>
  <c r="Y46" i="3"/>
  <c r="X46" i="3"/>
  <c r="V46" i="3"/>
  <c r="U46" i="3"/>
  <c r="T46" i="3"/>
  <c r="Z45" i="3"/>
  <c r="Y45" i="3"/>
  <c r="X45" i="3"/>
  <c r="V45" i="3"/>
  <c r="U45" i="3"/>
  <c r="T45" i="3"/>
  <c r="Z44" i="3"/>
  <c r="Y44" i="3"/>
  <c r="X44" i="3"/>
  <c r="V44" i="3"/>
  <c r="U44" i="3"/>
  <c r="T44" i="3"/>
  <c r="Z43" i="3"/>
  <c r="Y43" i="3"/>
  <c r="X43" i="3"/>
  <c r="V43" i="3"/>
  <c r="U43" i="3"/>
  <c r="T43" i="3"/>
  <c r="Z42" i="3"/>
  <c r="Y42" i="3"/>
  <c r="X42" i="3"/>
  <c r="V42" i="3"/>
  <c r="U42" i="3"/>
  <c r="T42" i="3"/>
  <c r="Z41" i="3"/>
  <c r="Y41" i="3"/>
  <c r="X41" i="3"/>
  <c r="V41" i="3"/>
  <c r="U41" i="3"/>
  <c r="T41" i="3"/>
  <c r="Z40" i="3"/>
  <c r="Y40" i="3"/>
  <c r="X40" i="3"/>
  <c r="V40" i="3"/>
  <c r="U40" i="3"/>
  <c r="T40" i="3"/>
  <c r="Z39" i="3"/>
  <c r="Y39" i="3"/>
  <c r="X39" i="3"/>
  <c r="V39" i="3"/>
  <c r="U39" i="3"/>
  <c r="T39" i="3"/>
  <c r="Z38" i="3"/>
  <c r="Y38" i="3"/>
  <c r="X38" i="3"/>
  <c r="V38" i="3"/>
  <c r="U38" i="3"/>
  <c r="T38" i="3"/>
  <c r="Z37" i="3"/>
  <c r="Y37" i="3"/>
  <c r="X37" i="3"/>
  <c r="V37" i="3"/>
  <c r="U37" i="3"/>
  <c r="T37" i="3"/>
  <c r="Z36" i="3"/>
  <c r="Y36" i="3"/>
  <c r="X36" i="3"/>
  <c r="V36" i="3"/>
  <c r="U36" i="3"/>
  <c r="T36" i="3"/>
  <c r="Z35" i="3"/>
  <c r="Y35" i="3"/>
  <c r="X35" i="3"/>
  <c r="V35" i="3"/>
  <c r="U35" i="3"/>
  <c r="T35" i="3"/>
  <c r="Z34" i="3"/>
  <c r="Y34" i="3"/>
  <c r="X34" i="3"/>
  <c r="V34" i="3"/>
  <c r="U34" i="3"/>
  <c r="T34" i="3"/>
  <c r="Z33" i="3"/>
  <c r="Y33" i="3"/>
  <c r="X33" i="3"/>
  <c r="V33" i="3"/>
  <c r="U33" i="3"/>
  <c r="T33" i="3"/>
  <c r="Z32" i="3"/>
  <c r="Y32" i="3"/>
  <c r="X32" i="3"/>
  <c r="V32" i="3"/>
  <c r="U32" i="3"/>
  <c r="T32" i="3"/>
  <c r="Z31" i="3"/>
  <c r="Y31" i="3"/>
  <c r="X31" i="3"/>
  <c r="V31" i="3"/>
  <c r="U31" i="3"/>
  <c r="T31" i="3"/>
  <c r="Z30" i="3"/>
  <c r="Y30" i="3"/>
  <c r="X30" i="3"/>
  <c r="V30" i="3"/>
  <c r="U30" i="3"/>
  <c r="T30" i="3"/>
  <c r="Z29" i="3"/>
  <c r="Y29" i="3"/>
  <c r="X29" i="3"/>
  <c r="V29" i="3"/>
  <c r="U29" i="3"/>
  <c r="T29" i="3"/>
  <c r="Z28" i="3"/>
  <c r="Y28" i="3"/>
  <c r="X28" i="3"/>
  <c r="V28" i="3"/>
  <c r="U28" i="3"/>
  <c r="T28" i="3"/>
  <c r="Z27" i="3"/>
  <c r="Y27" i="3"/>
  <c r="X27" i="3"/>
  <c r="V27" i="3"/>
  <c r="U27" i="3"/>
  <c r="T27" i="3"/>
  <c r="Z26" i="3"/>
  <c r="Y26" i="3"/>
  <c r="X26" i="3"/>
  <c r="V26" i="3"/>
  <c r="U26" i="3"/>
  <c r="T26" i="3"/>
  <c r="Z25" i="3"/>
  <c r="Y25" i="3"/>
  <c r="X25" i="3"/>
  <c r="V25" i="3"/>
  <c r="U25" i="3"/>
  <c r="T25" i="3"/>
  <c r="Z24" i="3"/>
  <c r="Y24" i="3"/>
  <c r="X24" i="3"/>
  <c r="V24" i="3"/>
  <c r="U24" i="3"/>
  <c r="T24" i="3"/>
  <c r="Z23" i="3"/>
  <c r="Y23" i="3"/>
  <c r="X23" i="3"/>
  <c r="V23" i="3"/>
  <c r="U23" i="3"/>
  <c r="T23" i="3"/>
  <c r="Z22" i="3"/>
  <c r="Y22" i="3"/>
  <c r="X22" i="3"/>
  <c r="V22" i="3"/>
  <c r="U22" i="3"/>
  <c r="T22" i="3"/>
  <c r="Z21" i="3"/>
  <c r="Y21" i="3"/>
  <c r="X21" i="3"/>
  <c r="V21" i="3"/>
  <c r="U21" i="3"/>
  <c r="T21" i="3"/>
  <c r="Z20" i="3"/>
  <c r="Y20" i="3"/>
  <c r="X20" i="3"/>
  <c r="V20" i="3"/>
  <c r="U20" i="3"/>
  <c r="T20" i="3"/>
  <c r="Z19" i="3"/>
  <c r="Y19" i="3"/>
  <c r="X19" i="3"/>
  <c r="V19" i="3"/>
  <c r="U19" i="3"/>
  <c r="T19" i="3"/>
  <c r="Z18" i="3"/>
  <c r="Y18" i="3"/>
  <c r="X18" i="3"/>
  <c r="V18" i="3"/>
  <c r="U18" i="3"/>
  <c r="T18" i="3"/>
  <c r="Z17" i="3"/>
  <c r="Y17" i="3"/>
  <c r="X17" i="3"/>
  <c r="V17" i="3"/>
  <c r="U17" i="3"/>
  <c r="T17" i="3"/>
  <c r="Z16" i="3"/>
  <c r="Y16" i="3"/>
  <c r="X16" i="3"/>
  <c r="V16" i="3"/>
  <c r="U16" i="3"/>
  <c r="T16" i="3"/>
  <c r="Z15" i="3"/>
  <c r="Y15" i="3"/>
  <c r="X15" i="3"/>
  <c r="V15" i="3"/>
  <c r="U15" i="3"/>
  <c r="T15" i="3"/>
  <c r="Z14" i="3"/>
  <c r="Y14" i="3"/>
  <c r="X14" i="3"/>
  <c r="V14" i="3"/>
  <c r="U14" i="3"/>
  <c r="T14" i="3"/>
  <c r="Z13" i="3"/>
  <c r="Y13" i="3"/>
  <c r="X13" i="3"/>
  <c r="V13" i="3"/>
  <c r="U13" i="3"/>
  <c r="T13" i="3"/>
  <c r="Z12" i="3"/>
  <c r="Y12" i="3"/>
  <c r="X12" i="3"/>
  <c r="V12" i="3"/>
  <c r="U12" i="3"/>
  <c r="T12" i="3"/>
  <c r="Z11" i="3"/>
  <c r="Y11" i="3"/>
  <c r="X11" i="3"/>
  <c r="V11" i="3"/>
  <c r="U11" i="3"/>
  <c r="T11" i="3"/>
  <c r="Z10" i="3"/>
  <c r="Y10" i="3"/>
  <c r="X10" i="3"/>
  <c r="V10" i="3"/>
  <c r="U10" i="3"/>
  <c r="T10" i="3"/>
  <c r="Z9" i="3"/>
  <c r="Y9" i="3"/>
  <c r="X9" i="3"/>
  <c r="V9" i="3"/>
  <c r="U9" i="3"/>
  <c r="T9" i="3"/>
  <c r="Z8" i="3"/>
  <c r="Y8" i="3"/>
  <c r="X8" i="3"/>
  <c r="V8" i="3"/>
  <c r="U8" i="3"/>
  <c r="T8" i="3"/>
  <c r="Z7" i="3"/>
  <c r="Y7" i="3"/>
  <c r="X7" i="3"/>
  <c r="V7" i="3"/>
  <c r="U7" i="3"/>
  <c r="T7" i="3"/>
  <c r="Z6" i="3"/>
  <c r="Y6" i="3"/>
  <c r="X6" i="3"/>
  <c r="V6" i="3"/>
  <c r="U6" i="3"/>
  <c r="T6" i="3"/>
  <c r="Z5" i="3"/>
  <c r="Y5" i="3"/>
  <c r="X5" i="3"/>
  <c r="V5" i="3"/>
  <c r="U5" i="3"/>
  <c r="T5" i="3"/>
  <c r="J50" i="1" l="1"/>
  <c r="D49" i="1" s="1"/>
  <c r="J48" i="1"/>
  <c r="D51" i="1" l="1"/>
  <c r="D52" i="1"/>
  <c r="D36" i="1"/>
  <c r="D65" i="1" l="1"/>
  <c r="D39" i="1"/>
  <c r="D31" i="1"/>
  <c r="D23" i="1"/>
  <c r="D19" i="1"/>
  <c r="T154" i="2" l="1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W152" i="2"/>
  <c r="V152" i="2"/>
  <c r="U152" i="2"/>
  <c r="X152" i="2" s="1"/>
  <c r="W151" i="2"/>
  <c r="V151" i="2"/>
  <c r="U151" i="2"/>
  <c r="X151" i="2" s="1"/>
  <c r="W150" i="2"/>
  <c r="V150" i="2"/>
  <c r="U150" i="2"/>
  <c r="X150" i="2" s="1"/>
  <c r="W149" i="2"/>
  <c r="V149" i="2"/>
  <c r="U149" i="2"/>
  <c r="X149" i="2" s="1"/>
  <c r="W148" i="2"/>
  <c r="V148" i="2"/>
  <c r="U148" i="2"/>
  <c r="X148" i="2" s="1"/>
  <c r="W147" i="2"/>
  <c r="V147" i="2"/>
  <c r="U147" i="2"/>
  <c r="X147" i="2" s="1"/>
  <c r="W146" i="2"/>
  <c r="V146" i="2"/>
  <c r="U146" i="2"/>
  <c r="X146" i="2" s="1"/>
  <c r="W145" i="2"/>
  <c r="V145" i="2"/>
  <c r="U145" i="2"/>
  <c r="X145" i="2" s="1"/>
  <c r="W144" i="2"/>
  <c r="V144" i="2"/>
  <c r="U144" i="2"/>
  <c r="X144" i="2" s="1"/>
  <c r="W143" i="2"/>
  <c r="V143" i="2"/>
  <c r="U143" i="2"/>
  <c r="X143" i="2" s="1"/>
  <c r="W142" i="2"/>
  <c r="V142" i="2"/>
  <c r="U142" i="2"/>
  <c r="X142" i="2" s="1"/>
  <c r="W141" i="2"/>
  <c r="V141" i="2"/>
  <c r="U141" i="2"/>
  <c r="X141" i="2" s="1"/>
  <c r="W140" i="2"/>
  <c r="V140" i="2"/>
  <c r="U140" i="2"/>
  <c r="X140" i="2" s="1"/>
  <c r="W139" i="2"/>
  <c r="V139" i="2"/>
  <c r="U139" i="2"/>
  <c r="X139" i="2" s="1"/>
  <c r="W138" i="2"/>
  <c r="V138" i="2"/>
  <c r="U138" i="2"/>
  <c r="X138" i="2" s="1"/>
  <c r="W137" i="2"/>
  <c r="V137" i="2"/>
  <c r="U137" i="2"/>
  <c r="X137" i="2" s="1"/>
  <c r="W136" i="2"/>
  <c r="V136" i="2"/>
  <c r="U136" i="2"/>
  <c r="X136" i="2" s="1"/>
  <c r="W135" i="2"/>
  <c r="V135" i="2"/>
  <c r="U135" i="2"/>
  <c r="X135" i="2" s="1"/>
  <c r="W134" i="2"/>
  <c r="V134" i="2"/>
  <c r="U134" i="2"/>
  <c r="X134" i="2" s="1"/>
  <c r="W133" i="2"/>
  <c r="V133" i="2"/>
  <c r="U133" i="2"/>
  <c r="X133" i="2" s="1"/>
  <c r="W132" i="2"/>
  <c r="V132" i="2"/>
  <c r="U132" i="2"/>
  <c r="X132" i="2" s="1"/>
  <c r="W131" i="2"/>
  <c r="V131" i="2"/>
  <c r="U131" i="2"/>
  <c r="X131" i="2" s="1"/>
  <c r="W130" i="2"/>
  <c r="V130" i="2"/>
  <c r="U130" i="2"/>
  <c r="X130" i="2" s="1"/>
  <c r="W129" i="2"/>
  <c r="V129" i="2"/>
  <c r="U129" i="2"/>
  <c r="X129" i="2" s="1"/>
  <c r="W128" i="2"/>
  <c r="V128" i="2"/>
  <c r="U128" i="2"/>
  <c r="X128" i="2" s="1"/>
  <c r="W127" i="2"/>
  <c r="V127" i="2"/>
  <c r="U127" i="2"/>
  <c r="X127" i="2" s="1"/>
  <c r="W126" i="2"/>
  <c r="V126" i="2"/>
  <c r="U126" i="2"/>
  <c r="X126" i="2" s="1"/>
  <c r="W125" i="2"/>
  <c r="V125" i="2"/>
  <c r="U125" i="2"/>
  <c r="X125" i="2" s="1"/>
  <c r="W124" i="2"/>
  <c r="V124" i="2"/>
  <c r="U124" i="2"/>
  <c r="X124" i="2" s="1"/>
  <c r="W123" i="2"/>
  <c r="V123" i="2"/>
  <c r="U123" i="2"/>
  <c r="X123" i="2" s="1"/>
  <c r="W122" i="2"/>
  <c r="V122" i="2"/>
  <c r="U122" i="2"/>
  <c r="X122" i="2" s="1"/>
  <c r="W121" i="2"/>
  <c r="V121" i="2"/>
  <c r="U121" i="2"/>
  <c r="X121" i="2" s="1"/>
  <c r="W120" i="2"/>
  <c r="V120" i="2"/>
  <c r="U120" i="2"/>
  <c r="X120" i="2" s="1"/>
  <c r="W119" i="2"/>
  <c r="V119" i="2"/>
  <c r="U119" i="2"/>
  <c r="X119" i="2" s="1"/>
  <c r="W118" i="2"/>
  <c r="V118" i="2"/>
  <c r="U118" i="2"/>
  <c r="X118" i="2" s="1"/>
  <c r="W117" i="2"/>
  <c r="V117" i="2"/>
  <c r="U117" i="2"/>
  <c r="X117" i="2" s="1"/>
  <c r="W116" i="2"/>
  <c r="V116" i="2"/>
  <c r="U116" i="2"/>
  <c r="X116" i="2" s="1"/>
  <c r="W115" i="2"/>
  <c r="V115" i="2"/>
  <c r="U115" i="2"/>
  <c r="X115" i="2" s="1"/>
  <c r="W114" i="2"/>
  <c r="V114" i="2"/>
  <c r="U114" i="2"/>
  <c r="X114" i="2" s="1"/>
  <c r="W113" i="2"/>
  <c r="V113" i="2"/>
  <c r="U113" i="2"/>
  <c r="X113" i="2" s="1"/>
  <c r="W112" i="2"/>
  <c r="V112" i="2"/>
  <c r="U112" i="2"/>
  <c r="X112" i="2" s="1"/>
  <c r="W111" i="2"/>
  <c r="V111" i="2"/>
  <c r="U111" i="2"/>
  <c r="X111" i="2" s="1"/>
  <c r="W110" i="2"/>
  <c r="V110" i="2"/>
  <c r="U110" i="2"/>
  <c r="X110" i="2" s="1"/>
  <c r="W109" i="2"/>
  <c r="V109" i="2"/>
  <c r="U109" i="2"/>
  <c r="X109" i="2" s="1"/>
  <c r="W108" i="2"/>
  <c r="V108" i="2"/>
  <c r="U108" i="2"/>
  <c r="X108" i="2" s="1"/>
  <c r="W107" i="2"/>
  <c r="V107" i="2"/>
  <c r="U107" i="2"/>
  <c r="X107" i="2" s="1"/>
  <c r="W106" i="2"/>
  <c r="V106" i="2"/>
  <c r="U106" i="2"/>
  <c r="X106" i="2" s="1"/>
  <c r="W105" i="2"/>
  <c r="V105" i="2"/>
  <c r="U105" i="2"/>
  <c r="X105" i="2" s="1"/>
  <c r="W104" i="2"/>
  <c r="V104" i="2"/>
  <c r="U104" i="2"/>
  <c r="X104" i="2" s="1"/>
  <c r="W103" i="2"/>
  <c r="V103" i="2"/>
  <c r="U103" i="2"/>
  <c r="X103" i="2" s="1"/>
  <c r="W102" i="2"/>
  <c r="V102" i="2"/>
  <c r="U102" i="2"/>
  <c r="X102" i="2" s="1"/>
  <c r="W101" i="2"/>
  <c r="V101" i="2"/>
  <c r="U101" i="2"/>
  <c r="X101" i="2" s="1"/>
  <c r="W100" i="2"/>
  <c r="V100" i="2"/>
  <c r="U100" i="2"/>
  <c r="X100" i="2" s="1"/>
  <c r="W99" i="2"/>
  <c r="V99" i="2"/>
  <c r="U99" i="2"/>
  <c r="X99" i="2" s="1"/>
  <c r="W98" i="2"/>
  <c r="V98" i="2"/>
  <c r="U98" i="2"/>
  <c r="X98" i="2" s="1"/>
  <c r="W97" i="2"/>
  <c r="V97" i="2"/>
  <c r="U97" i="2"/>
  <c r="X97" i="2" s="1"/>
  <c r="W96" i="2"/>
  <c r="V96" i="2"/>
  <c r="U96" i="2"/>
  <c r="X96" i="2" s="1"/>
  <c r="W95" i="2"/>
  <c r="V95" i="2"/>
  <c r="U95" i="2"/>
  <c r="X95" i="2" s="1"/>
  <c r="W94" i="2"/>
  <c r="V94" i="2"/>
  <c r="U94" i="2"/>
  <c r="X94" i="2" s="1"/>
  <c r="W93" i="2"/>
  <c r="V93" i="2"/>
  <c r="U93" i="2"/>
  <c r="X93" i="2" s="1"/>
  <c r="W92" i="2"/>
  <c r="V92" i="2"/>
  <c r="U92" i="2"/>
  <c r="X92" i="2" s="1"/>
  <c r="W91" i="2"/>
  <c r="V91" i="2"/>
  <c r="U91" i="2"/>
  <c r="X91" i="2" s="1"/>
  <c r="W90" i="2"/>
  <c r="V90" i="2"/>
  <c r="U90" i="2"/>
  <c r="X90" i="2" s="1"/>
  <c r="W89" i="2"/>
  <c r="V89" i="2"/>
  <c r="U89" i="2"/>
  <c r="X89" i="2" s="1"/>
  <c r="W88" i="2"/>
  <c r="V88" i="2"/>
  <c r="U88" i="2"/>
  <c r="X88" i="2" s="1"/>
  <c r="W87" i="2"/>
  <c r="V87" i="2"/>
  <c r="U87" i="2"/>
  <c r="X87" i="2" s="1"/>
  <c r="W86" i="2"/>
  <c r="V86" i="2"/>
  <c r="U86" i="2"/>
  <c r="X86" i="2" s="1"/>
  <c r="W85" i="2"/>
  <c r="V85" i="2"/>
  <c r="U85" i="2"/>
  <c r="X85" i="2" s="1"/>
  <c r="W84" i="2"/>
  <c r="V84" i="2"/>
  <c r="U84" i="2"/>
  <c r="X84" i="2" s="1"/>
  <c r="W83" i="2"/>
  <c r="V83" i="2"/>
  <c r="U83" i="2"/>
  <c r="X83" i="2" s="1"/>
  <c r="W82" i="2"/>
  <c r="V82" i="2"/>
  <c r="U82" i="2"/>
  <c r="X82" i="2" s="1"/>
  <c r="W81" i="2"/>
  <c r="V81" i="2"/>
  <c r="U81" i="2"/>
  <c r="X81" i="2" s="1"/>
  <c r="W80" i="2"/>
  <c r="V80" i="2"/>
  <c r="U80" i="2"/>
  <c r="X80" i="2" s="1"/>
  <c r="W79" i="2"/>
  <c r="V79" i="2"/>
  <c r="U79" i="2"/>
  <c r="X79" i="2" s="1"/>
  <c r="W78" i="2"/>
  <c r="V78" i="2"/>
  <c r="U78" i="2"/>
  <c r="X78" i="2" s="1"/>
  <c r="W77" i="2"/>
  <c r="V77" i="2"/>
  <c r="U77" i="2"/>
  <c r="X77" i="2" s="1"/>
  <c r="W76" i="2"/>
  <c r="V76" i="2"/>
  <c r="U76" i="2"/>
  <c r="X76" i="2" s="1"/>
  <c r="W75" i="2"/>
  <c r="V75" i="2"/>
  <c r="U75" i="2"/>
  <c r="X75" i="2" s="1"/>
  <c r="W74" i="2"/>
  <c r="V74" i="2"/>
  <c r="U74" i="2"/>
  <c r="X74" i="2" s="1"/>
  <c r="W73" i="2"/>
  <c r="V73" i="2"/>
  <c r="U73" i="2"/>
  <c r="X73" i="2" s="1"/>
  <c r="W72" i="2"/>
  <c r="V72" i="2"/>
  <c r="U72" i="2"/>
  <c r="X72" i="2" s="1"/>
  <c r="W71" i="2"/>
  <c r="V71" i="2"/>
  <c r="U71" i="2"/>
  <c r="X71" i="2" s="1"/>
  <c r="W70" i="2"/>
  <c r="V70" i="2"/>
  <c r="U70" i="2"/>
  <c r="X70" i="2" s="1"/>
  <c r="W69" i="2"/>
  <c r="V69" i="2"/>
  <c r="U69" i="2"/>
  <c r="X69" i="2" s="1"/>
  <c r="W68" i="2"/>
  <c r="V68" i="2"/>
  <c r="U68" i="2"/>
  <c r="X68" i="2" s="1"/>
  <c r="W67" i="2"/>
  <c r="V67" i="2"/>
  <c r="U67" i="2"/>
  <c r="X67" i="2" s="1"/>
  <c r="W66" i="2"/>
  <c r="V66" i="2"/>
  <c r="U66" i="2"/>
  <c r="X66" i="2" s="1"/>
  <c r="W65" i="2"/>
  <c r="V65" i="2"/>
  <c r="U65" i="2"/>
  <c r="X65" i="2" s="1"/>
  <c r="W64" i="2"/>
  <c r="V64" i="2"/>
  <c r="U64" i="2"/>
  <c r="X64" i="2" s="1"/>
  <c r="W63" i="2"/>
  <c r="V63" i="2"/>
  <c r="U63" i="2"/>
  <c r="X63" i="2" s="1"/>
  <c r="W62" i="2"/>
  <c r="V62" i="2"/>
  <c r="U62" i="2"/>
  <c r="X62" i="2" s="1"/>
  <c r="W61" i="2"/>
  <c r="V61" i="2"/>
  <c r="U61" i="2"/>
  <c r="X61" i="2" s="1"/>
  <c r="W60" i="2"/>
  <c r="V60" i="2"/>
  <c r="U60" i="2"/>
  <c r="X60" i="2" s="1"/>
  <c r="W59" i="2"/>
  <c r="V59" i="2"/>
  <c r="U59" i="2"/>
  <c r="X59" i="2" s="1"/>
  <c r="W58" i="2"/>
  <c r="V58" i="2"/>
  <c r="U58" i="2"/>
  <c r="X58" i="2" s="1"/>
  <c r="W57" i="2"/>
  <c r="V57" i="2"/>
  <c r="U57" i="2"/>
  <c r="X57" i="2" s="1"/>
  <c r="W56" i="2"/>
  <c r="V56" i="2"/>
  <c r="U56" i="2"/>
  <c r="X56" i="2" s="1"/>
  <c r="W55" i="2"/>
  <c r="V55" i="2"/>
  <c r="U55" i="2"/>
  <c r="X55" i="2" s="1"/>
  <c r="W54" i="2"/>
  <c r="V54" i="2"/>
  <c r="U54" i="2"/>
  <c r="X54" i="2" s="1"/>
  <c r="W53" i="2"/>
  <c r="V53" i="2"/>
  <c r="U53" i="2"/>
  <c r="X53" i="2" s="1"/>
  <c r="W52" i="2"/>
  <c r="V52" i="2"/>
  <c r="U52" i="2"/>
  <c r="X52" i="2" s="1"/>
  <c r="W51" i="2"/>
  <c r="V51" i="2"/>
  <c r="U51" i="2"/>
  <c r="X51" i="2" s="1"/>
  <c r="W50" i="2"/>
  <c r="V50" i="2"/>
  <c r="U50" i="2"/>
  <c r="X50" i="2" s="1"/>
  <c r="W49" i="2"/>
  <c r="V49" i="2"/>
  <c r="U49" i="2"/>
  <c r="X49" i="2" s="1"/>
  <c r="W48" i="2"/>
  <c r="V48" i="2"/>
  <c r="U48" i="2"/>
  <c r="X48" i="2" s="1"/>
  <c r="W47" i="2"/>
  <c r="V47" i="2"/>
  <c r="U47" i="2"/>
  <c r="X47" i="2" s="1"/>
  <c r="W46" i="2"/>
  <c r="V46" i="2"/>
  <c r="U46" i="2"/>
  <c r="X46" i="2" s="1"/>
  <c r="W45" i="2"/>
  <c r="V45" i="2"/>
  <c r="U45" i="2"/>
  <c r="X45" i="2" s="1"/>
  <c r="W44" i="2"/>
  <c r="V44" i="2"/>
  <c r="U44" i="2"/>
  <c r="X44" i="2" s="1"/>
  <c r="W43" i="2"/>
  <c r="V43" i="2"/>
  <c r="U43" i="2"/>
  <c r="X43" i="2" s="1"/>
  <c r="W42" i="2"/>
  <c r="V42" i="2"/>
  <c r="U42" i="2"/>
  <c r="X42" i="2" s="1"/>
  <c r="W41" i="2"/>
  <c r="V41" i="2"/>
  <c r="U41" i="2"/>
  <c r="X41" i="2" s="1"/>
  <c r="W40" i="2"/>
  <c r="V40" i="2"/>
  <c r="U40" i="2"/>
  <c r="X40" i="2" s="1"/>
  <c r="W39" i="2"/>
  <c r="V39" i="2"/>
  <c r="U39" i="2"/>
  <c r="X39" i="2" s="1"/>
  <c r="W38" i="2"/>
  <c r="V38" i="2"/>
  <c r="U38" i="2"/>
  <c r="X38" i="2" s="1"/>
  <c r="W37" i="2"/>
  <c r="V37" i="2"/>
  <c r="U37" i="2"/>
  <c r="X37" i="2" s="1"/>
  <c r="W36" i="2"/>
  <c r="V36" i="2"/>
  <c r="U36" i="2"/>
  <c r="X36" i="2" s="1"/>
  <c r="W35" i="2"/>
  <c r="V35" i="2"/>
  <c r="U35" i="2"/>
  <c r="X35" i="2" s="1"/>
  <c r="W34" i="2"/>
  <c r="V34" i="2"/>
  <c r="U34" i="2"/>
  <c r="X34" i="2" s="1"/>
  <c r="W33" i="2"/>
  <c r="V33" i="2"/>
  <c r="U33" i="2"/>
  <c r="X33" i="2" s="1"/>
  <c r="W32" i="2"/>
  <c r="V32" i="2"/>
  <c r="U32" i="2"/>
  <c r="X32" i="2" s="1"/>
  <c r="W31" i="2"/>
  <c r="V31" i="2"/>
  <c r="U31" i="2"/>
  <c r="X31" i="2" s="1"/>
  <c r="W30" i="2"/>
  <c r="V30" i="2"/>
  <c r="U30" i="2"/>
  <c r="X30" i="2" s="1"/>
  <c r="W29" i="2"/>
  <c r="V29" i="2"/>
  <c r="U29" i="2"/>
  <c r="X29" i="2" s="1"/>
  <c r="W28" i="2"/>
  <c r="V28" i="2"/>
  <c r="U28" i="2"/>
  <c r="X28" i="2" s="1"/>
  <c r="W27" i="2"/>
  <c r="V27" i="2"/>
  <c r="U27" i="2"/>
  <c r="X27" i="2" s="1"/>
  <c r="W26" i="2"/>
  <c r="V26" i="2"/>
  <c r="U26" i="2"/>
  <c r="X26" i="2" s="1"/>
  <c r="W25" i="2"/>
  <c r="V25" i="2"/>
  <c r="U25" i="2"/>
  <c r="X25" i="2" s="1"/>
  <c r="W24" i="2"/>
  <c r="V24" i="2"/>
  <c r="U24" i="2"/>
  <c r="X24" i="2" s="1"/>
  <c r="W23" i="2"/>
  <c r="V23" i="2"/>
  <c r="U23" i="2"/>
  <c r="X23" i="2" s="1"/>
  <c r="W22" i="2"/>
  <c r="V22" i="2"/>
  <c r="U22" i="2"/>
  <c r="X22" i="2" s="1"/>
  <c r="W21" i="2"/>
  <c r="V21" i="2"/>
  <c r="U21" i="2"/>
  <c r="X21" i="2" s="1"/>
  <c r="W20" i="2"/>
  <c r="V20" i="2"/>
  <c r="U20" i="2"/>
  <c r="X20" i="2" s="1"/>
  <c r="W19" i="2"/>
  <c r="V19" i="2"/>
  <c r="U19" i="2"/>
  <c r="X19" i="2" s="1"/>
  <c r="W18" i="2"/>
  <c r="V18" i="2"/>
  <c r="U18" i="2"/>
  <c r="X18" i="2" s="1"/>
  <c r="W17" i="2"/>
  <c r="V17" i="2"/>
  <c r="U17" i="2"/>
  <c r="X17" i="2" s="1"/>
  <c r="W16" i="2"/>
  <c r="V16" i="2"/>
  <c r="U16" i="2"/>
  <c r="X16" i="2" s="1"/>
  <c r="W15" i="2"/>
  <c r="V15" i="2"/>
  <c r="U15" i="2"/>
  <c r="X15" i="2" s="1"/>
  <c r="W14" i="2"/>
  <c r="V14" i="2"/>
  <c r="U14" i="2"/>
  <c r="X14" i="2" s="1"/>
  <c r="W13" i="2"/>
  <c r="V13" i="2"/>
  <c r="U13" i="2"/>
  <c r="X13" i="2" s="1"/>
  <c r="W12" i="2"/>
  <c r="V12" i="2"/>
  <c r="U12" i="2"/>
  <c r="X12" i="2" s="1"/>
  <c r="W11" i="2"/>
  <c r="V11" i="2"/>
  <c r="U11" i="2"/>
  <c r="X11" i="2" s="1"/>
  <c r="W10" i="2"/>
  <c r="V10" i="2"/>
  <c r="U10" i="2"/>
  <c r="X10" i="2" s="1"/>
  <c r="W9" i="2"/>
  <c r="V9" i="2"/>
  <c r="U9" i="2"/>
  <c r="X9" i="2" s="1"/>
  <c r="W8" i="2"/>
  <c r="V8" i="2"/>
  <c r="U8" i="2"/>
  <c r="X8" i="2" s="1"/>
  <c r="W7" i="2"/>
  <c r="V7" i="2"/>
  <c r="U7" i="2"/>
  <c r="X7" i="2" s="1"/>
  <c r="W6" i="2"/>
  <c r="V6" i="2"/>
  <c r="U6" i="2"/>
  <c r="X6" i="2" s="1"/>
  <c r="W5" i="2"/>
  <c r="V5" i="2"/>
  <c r="U5" i="2"/>
  <c r="X5" i="2" s="1"/>
  <c r="W4" i="2"/>
  <c r="W154" i="2" s="1"/>
  <c r="V4" i="2"/>
  <c r="V154" i="2" s="1"/>
  <c r="U4" i="2"/>
  <c r="U154" i="2" s="1"/>
  <c r="X4" i="2" l="1"/>
  <c r="X154" i="2" s="1"/>
  <c r="D8" i="1" l="1"/>
  <c r="D9" i="1" s="1"/>
  <c r="D11" i="1" s="1"/>
  <c r="D33" i="1" l="1"/>
  <c r="D64" i="1" l="1"/>
  <c r="D59" i="1"/>
  <c r="D46" i="1"/>
  <c r="D61" i="1" l="1"/>
  <c r="D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Flett, Matt</author>
  </authors>
  <commentList>
    <comment ref="A2" authorId="0" shapeId="0" xr:uid="{440D114F-B928-4B29-A1C1-29EFDB7A4051}">
      <text>
        <r>
          <rPr>
            <b/>
            <sz val="9"/>
            <color indexed="81"/>
            <rFont val="Tahoma"/>
            <family val="2"/>
          </rPr>
          <t>Select your school district from the drop down box.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<sst xmlns="http://schemas.openxmlformats.org/spreadsheetml/2006/main" count="893" uniqueCount="450">
  <si>
    <t>TOTAL</t>
  </si>
  <si>
    <t xml:space="preserve"> </t>
  </si>
  <si>
    <t>Determine District Need</t>
  </si>
  <si>
    <t>Tax Effort</t>
  </si>
  <si>
    <t>Levy Effort</t>
  </si>
  <si>
    <t>1st Half Aid</t>
  </si>
  <si>
    <t>2nd Half Aid</t>
  </si>
  <si>
    <t>TOTAL Aid Estimate</t>
  </si>
  <si>
    <t>Estimate State Aid Fall Enrollment</t>
  </si>
  <si>
    <r>
      <t xml:space="preserve">Multiply the above total ADM by </t>
    </r>
    <r>
      <rPr>
        <b/>
        <sz val="10"/>
        <rFont val="Ebrima"/>
      </rPr>
      <t>10%</t>
    </r>
  </si>
  <si>
    <t>Step 8</t>
  </si>
  <si>
    <t>Step 7</t>
  </si>
  <si>
    <t>Step 6</t>
  </si>
  <si>
    <t>Step 5</t>
  </si>
  <si>
    <t>Step 4</t>
  </si>
  <si>
    <t>Step 3</t>
  </si>
  <si>
    <t>Step 2</t>
  </si>
  <si>
    <t>Step 1</t>
  </si>
  <si>
    <t>Fall 2018 State Aid Fall Enrollment of Your School District</t>
  </si>
  <si>
    <t>Fall 2018 Fall Count of Parochial/Christian Schools in Your District</t>
  </si>
  <si>
    <t>(A) Total number of students with primary disability of cognitive disability or emotionally disturbed as per State Child Count, Dec 2018.</t>
  </si>
  <si>
    <t>(A) Total number of students with primary disability of hearing loss, deafness, visual loss, deaf-blindness, orthopedic impairment or traumatic brain injury as per State Child Count, Dec 2018.</t>
  </si>
  <si>
    <t>(A) Total number of students with primary disability of autism as per State Child Count, Dec 2018.</t>
  </si>
  <si>
    <t>(A) Total number of students with primary disability of multiple disabilities as per State Child Count, Dec 2018.</t>
  </si>
  <si>
    <t>(A) Total number of children ages 0-2 identified as prolonged assistance, Dec 2018.</t>
  </si>
  <si>
    <t>Pay 2019 Valuations, by School District</t>
  </si>
  <si>
    <t>as of 2/26/19</t>
  </si>
  <si>
    <t>Not-Included in General State Aid Local Effort</t>
  </si>
  <si>
    <t>Dist #</t>
  </si>
  <si>
    <t>Helper Column</t>
  </si>
  <si>
    <t>School District</t>
  </si>
  <si>
    <t xml:space="preserve">Agricultural </t>
  </si>
  <si>
    <t>Owner Occupied</t>
  </si>
  <si>
    <t>Mobile Home</t>
  </si>
  <si>
    <t>Mobile Home - Owner Occupied</t>
  </si>
  <si>
    <t xml:space="preserve">Other </t>
  </si>
  <si>
    <t>Utility</t>
  </si>
  <si>
    <t>Agricultural Discretionary</t>
  </si>
  <si>
    <t>Owner-Occupied Discretionary</t>
  </si>
  <si>
    <t>Mobile Home Discretionary</t>
  </si>
  <si>
    <t>Mobile Home - Owner Occupied Discretionary</t>
  </si>
  <si>
    <t>Other Discretionary</t>
  </si>
  <si>
    <t>Agricultural TIF</t>
  </si>
  <si>
    <t>Owner-Occupied TIF</t>
  </si>
  <si>
    <t>Mobile Home TIF</t>
  </si>
  <si>
    <t>Mobile Home Owner-Occupied TIF</t>
  </si>
  <si>
    <t>Other TIF</t>
  </si>
  <si>
    <t>Utility TIF</t>
  </si>
  <si>
    <t>Other/Utility</t>
  </si>
  <si>
    <t>Total Valuation</t>
  </si>
  <si>
    <t>Aberdeen 06-1</t>
  </si>
  <si>
    <t>ABERDEEN</t>
  </si>
  <si>
    <t>Agar-Blunt-Onida 58-3</t>
  </si>
  <si>
    <t>AGAR - BLUNT - ONIDA</t>
  </si>
  <si>
    <t>Alcester-Hudson 61-1</t>
  </si>
  <si>
    <t>ALCESTER - HUDSON</t>
  </si>
  <si>
    <t>Andes Central 11-1</t>
  </si>
  <si>
    <t>ANDES CENTRAL</t>
  </si>
  <si>
    <t>Arlington 38-1</t>
  </si>
  <si>
    <t>ARLINGTON</t>
  </si>
  <si>
    <t>Armour 21-1</t>
  </si>
  <si>
    <t>ARMOUR</t>
  </si>
  <si>
    <t>Avon 04-1</t>
  </si>
  <si>
    <t>AVON</t>
  </si>
  <si>
    <t>Baltic 49-1</t>
  </si>
  <si>
    <t>BALTIC</t>
  </si>
  <si>
    <t>Belle Fourche 09-1</t>
  </si>
  <si>
    <t>BELLE FOURCHE</t>
  </si>
  <si>
    <t>Bennett County 03-1</t>
  </si>
  <si>
    <t>BENNETT COUNTY</t>
  </si>
  <si>
    <t>Beresford 61-2</t>
  </si>
  <si>
    <t>BERESFORD</t>
  </si>
  <si>
    <t>Big Stone City 25-1</t>
  </si>
  <si>
    <t>BIG STONE CITY</t>
  </si>
  <si>
    <t>Bison 52-1</t>
  </si>
  <si>
    <t>BISON</t>
  </si>
  <si>
    <t>Bon Homme 04-2</t>
  </si>
  <si>
    <t>BON HOMME</t>
  </si>
  <si>
    <t>Bowdle 22-1</t>
  </si>
  <si>
    <t>BOWDLE</t>
  </si>
  <si>
    <t>Brandon Valley 49-2</t>
  </si>
  <si>
    <t>BRANDON VALLEY</t>
  </si>
  <si>
    <t>Bridgewater-Emery 30-3</t>
  </si>
  <si>
    <t>BRIDGEWATER - EMERY</t>
  </si>
  <si>
    <t>Britton-Hecla 45-4</t>
  </si>
  <si>
    <t>BRITTON - HECLA</t>
  </si>
  <si>
    <t>Brookings 05-1</t>
  </si>
  <si>
    <t>BROOKINGS</t>
  </si>
  <si>
    <t>Burke 26-2</t>
  </si>
  <si>
    <t>BURKE</t>
  </si>
  <si>
    <t>Canistota 43-1</t>
  </si>
  <si>
    <t>CANISTOTA</t>
  </si>
  <si>
    <t>Canton 41-1</t>
  </si>
  <si>
    <t>CANTON</t>
  </si>
  <si>
    <t>Castlewood 28-1</t>
  </si>
  <si>
    <t>CASTLEWOOD</t>
  </si>
  <si>
    <t>Centerville 60-1</t>
  </si>
  <si>
    <t>CENTERVILLE</t>
  </si>
  <si>
    <t>Chamberlain 07-1</t>
  </si>
  <si>
    <t>CHAMBERLAIN</t>
  </si>
  <si>
    <t>Chester Area 39-1</t>
  </si>
  <si>
    <t>CHESTER AREA</t>
  </si>
  <si>
    <t>Clark 12-2</t>
  </si>
  <si>
    <t>CLARK</t>
  </si>
  <si>
    <t>Colman-Egan 50-5</t>
  </si>
  <si>
    <t>COLMAN - EGAN</t>
  </si>
  <si>
    <t>Colome Consolidated 59-3</t>
  </si>
  <si>
    <t>COLOME CONSOLIDATED</t>
  </si>
  <si>
    <t>Corsica-Stickney 21-3</t>
  </si>
  <si>
    <t>CORSICA - STICKNEY</t>
  </si>
  <si>
    <t>Custer 16-1</t>
  </si>
  <si>
    <t>CUSTER</t>
  </si>
  <si>
    <t>Dakota Valley 61-8</t>
  </si>
  <si>
    <t>DAKOTA VALLEY</t>
  </si>
  <si>
    <t>De Smet 38-2</t>
  </si>
  <si>
    <t>DE SMET</t>
  </si>
  <si>
    <t>Dell Rapids 49-3</t>
  </si>
  <si>
    <t>DELL RAPIDS</t>
  </si>
  <si>
    <t>Deubrook Area 05-6</t>
  </si>
  <si>
    <t>DEUBROOK AREA</t>
  </si>
  <si>
    <t>Deuel 19-4</t>
  </si>
  <si>
    <t>DEUEL</t>
  </si>
  <si>
    <t>Doland 56-2</t>
  </si>
  <si>
    <t>DOLAND</t>
  </si>
  <si>
    <t>Douglas 51-1</t>
  </si>
  <si>
    <t>DOUGLAS</t>
  </si>
  <si>
    <t>Dupree 64-2</t>
  </si>
  <si>
    <t>DUPREE</t>
  </si>
  <si>
    <t>Eagle Butte 20-1</t>
  </si>
  <si>
    <t>EAGLE BUTTE</t>
  </si>
  <si>
    <t>Edgemont 23-1</t>
  </si>
  <si>
    <t>EDGEMONT</t>
  </si>
  <si>
    <t>Edmunds Central 22-5</t>
  </si>
  <si>
    <t>EDMUNDS CENTRAL</t>
  </si>
  <si>
    <t>Elk Mountain 16-2</t>
  </si>
  <si>
    <t>ELK MOUNTAIN</t>
  </si>
  <si>
    <t>Elk Point-Jefferson 61-7</t>
  </si>
  <si>
    <t>ELK POINT-JEFFERSON</t>
  </si>
  <si>
    <t>Elkton 05-3</t>
  </si>
  <si>
    <t>ELKTON</t>
  </si>
  <si>
    <t>Estelline 28-2</t>
  </si>
  <si>
    <t>ESTELLINE</t>
  </si>
  <si>
    <t>Ethan 17-1</t>
  </si>
  <si>
    <t>ETHAN</t>
  </si>
  <si>
    <t>Eureka 44-1</t>
  </si>
  <si>
    <t>EUREKA</t>
  </si>
  <si>
    <t>Faith 46-2</t>
  </si>
  <si>
    <t>FAITH</t>
  </si>
  <si>
    <t>Faulkton Area Schools 24-4</t>
  </si>
  <si>
    <t>FAULKTON AREA SCHOOLS</t>
  </si>
  <si>
    <t>Flandreau 50-3</t>
  </si>
  <si>
    <t>FLANDREAU</t>
  </si>
  <si>
    <t>Florence 14-1</t>
  </si>
  <si>
    <t>FLORENCE</t>
  </si>
  <si>
    <t>Frederick Area 06-2</t>
  </si>
  <si>
    <t>FREDERICK AREA</t>
  </si>
  <si>
    <t>Freeman 33-1</t>
  </si>
  <si>
    <t>FREEMAN</t>
  </si>
  <si>
    <t>Garretson 49-4</t>
  </si>
  <si>
    <t>GARRETSON</t>
  </si>
  <si>
    <t>Gayville-Volin 63-1</t>
  </si>
  <si>
    <t>GAYVILLE-VOLIN</t>
  </si>
  <si>
    <t>Gettysburg 53-1</t>
  </si>
  <si>
    <t>GETTYSBURG</t>
  </si>
  <si>
    <t>Gregory 26-4</t>
  </si>
  <si>
    <t>GREGORY</t>
  </si>
  <si>
    <t>Groton Area 06-6</t>
  </si>
  <si>
    <t>GROTON AREA</t>
  </si>
  <si>
    <t>Haakon 27-1</t>
  </si>
  <si>
    <t>HAAKON</t>
  </si>
  <si>
    <t>Hamlin 28-3</t>
  </si>
  <si>
    <t>HAMLIN</t>
  </si>
  <si>
    <t>Hanson 30-1</t>
  </si>
  <si>
    <t>HANSON</t>
  </si>
  <si>
    <t>Harding County 31-1</t>
  </si>
  <si>
    <t>HARDING COUNTY</t>
  </si>
  <si>
    <t>Harrisburg 41-2</t>
  </si>
  <si>
    <t>HARRISBURG</t>
  </si>
  <si>
    <t>Henry 14-2</t>
  </si>
  <si>
    <t>HENRY</t>
  </si>
  <si>
    <t>Herreid 10-1</t>
  </si>
  <si>
    <t>HERREID</t>
  </si>
  <si>
    <t>Highmore-Harrold 34-2</t>
  </si>
  <si>
    <t>HIGHMORE - HARROLD</t>
  </si>
  <si>
    <t>Hill City 51-2</t>
  </si>
  <si>
    <t>HILL CITY</t>
  </si>
  <si>
    <t>Hitchcock-Tulare 56-6</t>
  </si>
  <si>
    <t>HITCHCOCK - TULARE</t>
  </si>
  <si>
    <t>Hot Springs 23-2</t>
  </si>
  <si>
    <t>HOT SPRINGS</t>
  </si>
  <si>
    <t>Hoven 53-2</t>
  </si>
  <si>
    <t>HOVEN</t>
  </si>
  <si>
    <t>Howard 48-3</t>
  </si>
  <si>
    <t>HOWARD</t>
  </si>
  <si>
    <t>Huron 02-2</t>
  </si>
  <si>
    <t>HURON</t>
  </si>
  <si>
    <t>Ipswich Public 22-6</t>
  </si>
  <si>
    <t>IPSWICH PUBLIC</t>
  </si>
  <si>
    <t>Irene-Wakonda 13-3</t>
  </si>
  <si>
    <t>IRENE - WAKONDA</t>
  </si>
  <si>
    <t>Iroquois 02-3</t>
  </si>
  <si>
    <t>IROQUOIS</t>
  </si>
  <si>
    <t>Jones County 37-3</t>
  </si>
  <si>
    <t>JONES COUNTY</t>
  </si>
  <si>
    <t>Kadoka Area 35-2</t>
  </si>
  <si>
    <t>KADOKA AREA</t>
  </si>
  <si>
    <t>Kimball 07-2</t>
  </si>
  <si>
    <t>KIMBALL</t>
  </si>
  <si>
    <t>Lake Preston 38-3</t>
  </si>
  <si>
    <t>LAKE PRESTON</t>
  </si>
  <si>
    <t>Langford Area 45-5</t>
  </si>
  <si>
    <t>LANGFORD AREA</t>
  </si>
  <si>
    <t>Lead-Deadwood 40-1</t>
  </si>
  <si>
    <t>LEAD-DEADWOOD</t>
  </si>
  <si>
    <t>Lemmon 52-4</t>
  </si>
  <si>
    <t>LEMMON</t>
  </si>
  <si>
    <t>Lennox 41-4</t>
  </si>
  <si>
    <t>LENNOX</t>
  </si>
  <si>
    <t>Leola 44-2</t>
  </si>
  <si>
    <t>LEOLA</t>
  </si>
  <si>
    <t>Lyman 42-1</t>
  </si>
  <si>
    <t>LYMAN</t>
  </si>
  <si>
    <t>Madison Central 39-2</t>
  </si>
  <si>
    <t>MADISON CENTRAL</t>
  </si>
  <si>
    <t>Marion 60-3</t>
  </si>
  <si>
    <t>MARION</t>
  </si>
  <si>
    <t>McCook Central 43-7</t>
  </si>
  <si>
    <t>MC COOK CENTRAL</t>
  </si>
  <si>
    <t>McIntosh 15-1</t>
  </si>
  <si>
    <t>MC INTOSH</t>
  </si>
  <si>
    <t>McLaughlin 15-2</t>
  </si>
  <si>
    <t>MC LAUGHLIN</t>
  </si>
  <si>
    <t>Meade 46-1</t>
  </si>
  <si>
    <t>MEADE</t>
  </si>
  <si>
    <t>Menno 33-2</t>
  </si>
  <si>
    <t>MENNO</t>
  </si>
  <si>
    <t>Milbank 25-4</t>
  </si>
  <si>
    <t>MILBANK</t>
  </si>
  <si>
    <t>Miller 29-4</t>
  </si>
  <si>
    <t>MILLER AREA</t>
  </si>
  <si>
    <t>Mitchell 17-2</t>
  </si>
  <si>
    <t>MITCHELL</t>
  </si>
  <si>
    <t>Mobridge-Pollock 62-6</t>
  </si>
  <si>
    <t>MOBRIDGE - POLLOCK</t>
  </si>
  <si>
    <t>Montrose 43-2</t>
  </si>
  <si>
    <t>MONTROSE</t>
  </si>
  <si>
    <t>Mount Vernon 17-3</t>
  </si>
  <si>
    <t>MOUNT VERNON</t>
  </si>
  <si>
    <t>New Underwood 51-3</t>
  </si>
  <si>
    <t>NEW UNDERWOOD</t>
  </si>
  <si>
    <t>Newell 09-2</t>
  </si>
  <si>
    <t>NEWELL</t>
  </si>
  <si>
    <t>Northwestern Area 56-7</t>
  </si>
  <si>
    <t>NORTHWESTERN AREA</t>
  </si>
  <si>
    <t>Oelrichs 23-3</t>
  </si>
  <si>
    <t>OELRICHS</t>
  </si>
  <si>
    <t>Oglala Lakota 65-1</t>
  </si>
  <si>
    <t>OGLALA LAKOTA COUNTY</t>
  </si>
  <si>
    <t>Oldham-Ramona 39-5</t>
  </si>
  <si>
    <t>OLDHAM - RAMONA</t>
  </si>
  <si>
    <t>Parker 60-4</t>
  </si>
  <si>
    <t>PARKER</t>
  </si>
  <si>
    <t>Parkston 33-3</t>
  </si>
  <si>
    <t>PARKSTON</t>
  </si>
  <si>
    <t>Pierre 32-2</t>
  </si>
  <si>
    <t>PIERRE</t>
  </si>
  <si>
    <t>Plankinton 01-1</t>
  </si>
  <si>
    <t>PLANKINTON</t>
  </si>
  <si>
    <t>Platte-Geddes 11-5</t>
  </si>
  <si>
    <t>PLATTE - GEDDES</t>
  </si>
  <si>
    <t>Rapid City Area 51-4</t>
  </si>
  <si>
    <t>RAPID CITY</t>
  </si>
  <si>
    <t>Redfield 56-4</t>
  </si>
  <si>
    <t>REDFIELD</t>
  </si>
  <si>
    <t>Rosholt 54-4</t>
  </si>
  <si>
    <t>ROSHOLT</t>
  </si>
  <si>
    <t>Rutland 39-4</t>
  </si>
  <si>
    <t>RUTLAND</t>
  </si>
  <si>
    <t>Sanborn Central 55-5</t>
  </si>
  <si>
    <t>SANBORN CENTRAL</t>
  </si>
  <si>
    <t>Scotland 04-3</t>
  </si>
  <si>
    <t>SCOTLAND</t>
  </si>
  <si>
    <t>Selby Area 62-5</t>
  </si>
  <si>
    <t>SELBY AREA</t>
  </si>
  <si>
    <t>Sioux Falls 49-5</t>
  </si>
  <si>
    <t>SIOUX FALLS</t>
  </si>
  <si>
    <t>Sioux Valley 05-5</t>
  </si>
  <si>
    <t>SIOUX VALLEY</t>
  </si>
  <si>
    <t>Sisseton 54-2</t>
  </si>
  <si>
    <t>SISSETON PUBLIC</t>
  </si>
  <si>
    <t>Smee 15-3</t>
  </si>
  <si>
    <t>SMEE</t>
  </si>
  <si>
    <t>South Central 26-5</t>
  </si>
  <si>
    <t>SOUTH CENTRAL</t>
  </si>
  <si>
    <t>Spearfish 40-2</t>
  </si>
  <si>
    <t>SPEARFISH</t>
  </si>
  <si>
    <t>Stanley County 57-1</t>
  </si>
  <si>
    <t>STANLEY COUNTY</t>
  </si>
  <si>
    <t>Summit 54-6</t>
  </si>
  <si>
    <t>SUMMIT</t>
  </si>
  <si>
    <t>Tea Area 41-5</t>
  </si>
  <si>
    <t>TEA AREA</t>
  </si>
  <si>
    <t>Timber Lake 20-3</t>
  </si>
  <si>
    <t>TIMBER LAKE</t>
  </si>
  <si>
    <t>Todd County 66-1</t>
  </si>
  <si>
    <t>TODD COUNTY</t>
  </si>
  <si>
    <t>Tripp-Delmont 33-5</t>
  </si>
  <si>
    <t>TRIPP - DELMONT</t>
  </si>
  <si>
    <t>Tri-Valley 49-6</t>
  </si>
  <si>
    <t>TRI-VALLEY</t>
  </si>
  <si>
    <t>Vermillion 13-1</t>
  </si>
  <si>
    <t>VERMILLION</t>
  </si>
  <si>
    <t>Viborg-Hurley 60-6</t>
  </si>
  <si>
    <t>VIBORG - HURLEY</t>
  </si>
  <si>
    <t>Wagner Community 11-4</t>
  </si>
  <si>
    <t>WAGNER COMMUNITY</t>
  </si>
  <si>
    <t>Wall 51-5</t>
  </si>
  <si>
    <t>WALL</t>
  </si>
  <si>
    <t>Warner 06-5</t>
  </si>
  <si>
    <t>WARNER</t>
  </si>
  <si>
    <t>Watertown 14-4</t>
  </si>
  <si>
    <t>WATERTOWN</t>
  </si>
  <si>
    <t>Waubay 18-3</t>
  </si>
  <si>
    <t>WAUBAY</t>
  </si>
  <si>
    <t>Waverly 14-5</t>
  </si>
  <si>
    <t>WAVERLY</t>
  </si>
  <si>
    <t>Webster Area 18-5</t>
  </si>
  <si>
    <t>WEBSTER AREA</t>
  </si>
  <si>
    <t>Wessington Springs 36-2</t>
  </si>
  <si>
    <t>WESSINGTON SPRINGS</t>
  </si>
  <si>
    <t>West Central 49-7</t>
  </si>
  <si>
    <t>WEST CENTRAL</t>
  </si>
  <si>
    <t>White Lake 01-3</t>
  </si>
  <si>
    <t>WHITE LAKE</t>
  </si>
  <si>
    <t>White River 47-1</t>
  </si>
  <si>
    <t>WHITE RIVER</t>
  </si>
  <si>
    <t>Willow Lake 12-3</t>
  </si>
  <si>
    <t>WILLOW LAKE</t>
  </si>
  <si>
    <t>Wilmot 54-7</t>
  </si>
  <si>
    <t>WILMOT</t>
  </si>
  <si>
    <t>Winner 59-2</t>
  </si>
  <si>
    <t>WINNER</t>
  </si>
  <si>
    <t>Wolsey-Wessington 02-6</t>
  </si>
  <si>
    <t>WOLSEY - WESSINGTON</t>
  </si>
  <si>
    <t>Woonsocket 55-4</t>
  </si>
  <si>
    <t>WOONSOCKET</t>
  </si>
  <si>
    <t>Yankton 63-3</t>
  </si>
  <si>
    <t>YANKTON</t>
  </si>
  <si>
    <t>STATE TOTAL</t>
  </si>
  <si>
    <t>FY 2020</t>
  </si>
  <si>
    <t>Special Education State Aid Calculator</t>
  </si>
  <si>
    <t xml:space="preserve">Fall 2018 Fall Count of Home School Students in Your District </t>
  </si>
  <si>
    <r>
      <t xml:space="preserve">Multiply the result of ADM x 10%  by </t>
    </r>
    <r>
      <rPr>
        <b/>
        <sz val="10"/>
        <rFont val="Ebrima"/>
      </rPr>
      <t>$5,665.27</t>
    </r>
  </si>
  <si>
    <r>
      <t xml:space="preserve">(B) Multiply total number of students with a level 2 disability by </t>
    </r>
    <r>
      <rPr>
        <b/>
        <sz val="10"/>
        <rFont val="Ebrima"/>
      </rPr>
      <t>$13,074.98</t>
    </r>
  </si>
  <si>
    <r>
      <t xml:space="preserve">(B) Multiply total number of students with a level 3 disability by </t>
    </r>
    <r>
      <rPr>
        <b/>
        <sz val="10"/>
        <rFont val="Ebrima"/>
      </rPr>
      <t>$16,664.57</t>
    </r>
  </si>
  <si>
    <r>
      <t xml:space="preserve">(B) Multiply total number of students with a level 4 disability by </t>
    </r>
    <r>
      <rPr>
        <b/>
        <sz val="10"/>
        <rFont val="Ebrima"/>
      </rPr>
      <t>$16,160.97</t>
    </r>
  </si>
  <si>
    <r>
      <t xml:space="preserve">(B) Multiply total number of students with a level 5 disability by </t>
    </r>
    <r>
      <rPr>
        <b/>
        <sz val="10"/>
        <rFont val="Ebrima"/>
      </rPr>
      <t>$28,865.25</t>
    </r>
  </si>
  <si>
    <r>
      <t xml:space="preserve">(B) Multiply total number of children with a level 6 disability by </t>
    </r>
    <r>
      <rPr>
        <b/>
        <sz val="10"/>
        <rFont val="Ebrima"/>
      </rPr>
      <t>$8,314.11</t>
    </r>
  </si>
  <si>
    <t>Pay 2019 School District Levies</t>
  </si>
  <si>
    <t>as of 2/5/2019</t>
  </si>
  <si>
    <t>Levy applies to only small sections of the school district</t>
  </si>
  <si>
    <t>General Fund</t>
  </si>
  <si>
    <t>General Fund including Opt Out</t>
  </si>
  <si>
    <t>SCH</t>
  </si>
  <si>
    <t>SCH_NAME</t>
  </si>
  <si>
    <t>GENERAL FUND AGRICULTURE</t>
  </si>
  <si>
    <t>GENERAL FUND OWNER OCCUPIED</t>
  </si>
  <si>
    <t>GENERAL FUND OTHER</t>
  </si>
  <si>
    <t>CAPITAL OUTLAY</t>
  </si>
  <si>
    <t>Capital Outlay -Location Only Certs</t>
  </si>
  <si>
    <t>Capital Outlay - County Only Certs</t>
  </si>
  <si>
    <t>SPECIAL EDUCATION</t>
  </si>
  <si>
    <t>BOND REDEMPTION #1</t>
  </si>
  <si>
    <t>BOND REDEMPTION #2</t>
  </si>
  <si>
    <t>Opt -Out AG</t>
  </si>
  <si>
    <t>Opt-Out OO</t>
  </si>
  <si>
    <t>Opt-Out OTH</t>
  </si>
  <si>
    <t>T/A/D*</t>
  </si>
  <si>
    <t>T/A/D*1</t>
  </si>
  <si>
    <t>T/A/D*2</t>
  </si>
  <si>
    <t>Special Education - TIF</t>
  </si>
  <si>
    <t>TOTAL AG</t>
  </si>
  <si>
    <t>TOTAL OO</t>
  </si>
  <si>
    <t>TOTAL OTH</t>
  </si>
  <si>
    <t>AG</t>
  </si>
  <si>
    <t>OO</t>
  </si>
  <si>
    <t>OTH</t>
  </si>
  <si>
    <t>ALCESTER-HUDSON</t>
  </si>
  <si>
    <t>BRIDGEWATER-EMERY</t>
  </si>
  <si>
    <t>COLMAN-EGAN</t>
  </si>
  <si>
    <t>CORSICA-STICKNEY</t>
  </si>
  <si>
    <t>DEUBROOK-AREA</t>
  </si>
  <si>
    <t>FAULKTON AREA</t>
  </si>
  <si>
    <t>HERRIED</t>
  </si>
  <si>
    <t>IPSWICH</t>
  </si>
  <si>
    <t>KADOKA</t>
  </si>
  <si>
    <t>LANGFORD</t>
  </si>
  <si>
    <t>MADISON  CENTRAL</t>
  </si>
  <si>
    <t>OGLALA LAKOTA</t>
  </si>
  <si>
    <t>OLDHAM-RAMONA</t>
  </si>
  <si>
    <t>TEA</t>
  </si>
  <si>
    <t>TRIPP-DELMONT</t>
  </si>
  <si>
    <t>VIBORG-HURLEY</t>
  </si>
  <si>
    <t>WEBSTER</t>
  </si>
  <si>
    <t>* TIF/Abatement/Discretionary</t>
  </si>
  <si>
    <t>Actual Pay 2019 Special Education Levy</t>
  </si>
  <si>
    <t>Helper Cell</t>
  </si>
  <si>
    <t>Estimated Pay 2020 Taxable Valuation</t>
  </si>
  <si>
    <t>Pay 2019 Special Education Taxable Valuation</t>
  </si>
  <si>
    <t>Owner-Occupied</t>
  </si>
  <si>
    <t>Other</t>
  </si>
  <si>
    <t>Total School District Taxable Valuation</t>
  </si>
  <si>
    <t>Estimated Pay 2020 Taxable Valuation Growth</t>
  </si>
  <si>
    <t>Manually enter your school district's estimated taxablue valuation growth</t>
  </si>
  <si>
    <t>Actual Pay 2020 Special Education Levy</t>
  </si>
  <si>
    <t>Enter your School District's Pay 2020 Special Education Levy 
Maximum Levy is $1.616 &amp; Minimum Levy to qualify for state aid is $1.416</t>
  </si>
  <si>
    <t>2nd Half of Pay 2019 Local Effort</t>
  </si>
  <si>
    <t>1st Half of Pay 2020 Local Effort</t>
  </si>
  <si>
    <t>(A) Total estimated taxable valuation 1st Half of Pay 2020</t>
  </si>
  <si>
    <t>2nd Half of Fiscal Year State Aid:</t>
  </si>
  <si>
    <t>1st Half of Fiscal Year State Aid:</t>
  </si>
  <si>
    <t>Total Special Education Need</t>
  </si>
  <si>
    <t>Total Property Tax Local Effort</t>
  </si>
  <si>
    <t>Total Special Education State Aid</t>
  </si>
  <si>
    <t>2nd Half of Pay 2019 Local Effort for State Aid Purposes</t>
  </si>
  <si>
    <t>FY 2020 Special Education State Aid Summary</t>
  </si>
  <si>
    <t>District Number</t>
  </si>
  <si>
    <t>District Name</t>
  </si>
  <si>
    <t>Pub FE ADM</t>
  </si>
  <si>
    <t>Non Pub FE ADM</t>
  </si>
  <si>
    <t>Home School FE ADM</t>
  </si>
  <si>
    <t>Level 1</t>
  </si>
  <si>
    <r>
      <t xml:space="preserve">School District Special Education levy for taxes payable in 2019 divided by $1.367 </t>
    </r>
    <r>
      <rPr>
        <b/>
        <sz val="10"/>
        <rFont val="Ebrima"/>
      </rPr>
      <t>(may not exceed 1.0)</t>
    </r>
  </si>
  <si>
    <r>
      <t>Need (step 1) multiplied by .5</t>
    </r>
    <r>
      <rPr>
        <u/>
        <sz val="10"/>
        <rFont val="Ebrima"/>
      </rPr>
      <t xml:space="preserve"> minus</t>
    </r>
    <r>
      <rPr>
        <sz val="10"/>
        <rFont val="Ebrima"/>
      </rPr>
      <t xml:space="preserve"> 1st half local tax effort (step 2). </t>
    </r>
    <r>
      <rPr>
        <u/>
        <sz val="10"/>
        <rFont val="Ebrima"/>
      </rPr>
      <t>AND THEN</t>
    </r>
    <r>
      <rPr>
        <sz val="10"/>
        <rFont val="Ebrima"/>
      </rPr>
      <t xml:space="preserve"> this result must then be multiplied by the 1st half local levy effort (step 3).</t>
    </r>
  </si>
  <si>
    <r>
      <t xml:space="preserve">School District Special Education levy for taxes payable in 2020 divided by $1.416 </t>
    </r>
    <r>
      <rPr>
        <b/>
        <sz val="10"/>
        <rFont val="Ebrima"/>
      </rPr>
      <t>(may not exceed 1.0)</t>
    </r>
  </si>
  <si>
    <r>
      <t xml:space="preserve">Need (step 1) multiplied by .5 </t>
    </r>
    <r>
      <rPr>
        <u/>
        <sz val="10"/>
        <rFont val="Ebrima"/>
      </rPr>
      <t>minus</t>
    </r>
    <r>
      <rPr>
        <sz val="10"/>
        <rFont val="Ebrima"/>
      </rPr>
      <t xml:space="preserve"> 2nd half local tax effort (step 5) </t>
    </r>
    <r>
      <rPr>
        <u/>
        <sz val="10"/>
        <rFont val="Ebrima"/>
      </rPr>
      <t>AND THEN</t>
    </r>
    <r>
      <rPr>
        <sz val="10"/>
        <rFont val="Ebrima"/>
      </rPr>
      <t xml:space="preserve"> this result must then be multiplied by the 2nd half local levy effort (step 6).</t>
    </r>
  </si>
  <si>
    <r>
      <t xml:space="preserve">Calculate Need from </t>
    </r>
    <r>
      <rPr>
        <b/>
        <sz val="12"/>
        <rFont val="Ebrima"/>
      </rPr>
      <t xml:space="preserve">LEVEL ONE </t>
    </r>
    <r>
      <rPr>
        <sz val="12"/>
        <rFont val="Ebrima"/>
      </rPr>
      <t>Disability</t>
    </r>
  </si>
  <si>
    <r>
      <t>Calculate Need from</t>
    </r>
    <r>
      <rPr>
        <b/>
        <sz val="12"/>
        <rFont val="Ebrima"/>
      </rPr>
      <t xml:space="preserve"> LEVEL TWO</t>
    </r>
    <r>
      <rPr>
        <sz val="12"/>
        <rFont val="Ebrima"/>
      </rPr>
      <t xml:space="preserve"> Disability</t>
    </r>
  </si>
  <si>
    <r>
      <t xml:space="preserve">Calculate Need from </t>
    </r>
    <r>
      <rPr>
        <b/>
        <sz val="12"/>
        <rFont val="Ebrima"/>
      </rPr>
      <t xml:space="preserve">LEVEL THREE </t>
    </r>
    <r>
      <rPr>
        <sz val="12"/>
        <rFont val="Ebrima"/>
      </rPr>
      <t>Disability</t>
    </r>
  </si>
  <si>
    <r>
      <t xml:space="preserve">Calculate Need from </t>
    </r>
    <r>
      <rPr>
        <b/>
        <sz val="12"/>
        <rFont val="Ebrima"/>
      </rPr>
      <t xml:space="preserve">LEVEL FOUR </t>
    </r>
    <r>
      <rPr>
        <sz val="12"/>
        <rFont val="Ebrima"/>
      </rPr>
      <t>Disability</t>
    </r>
  </si>
  <si>
    <r>
      <t xml:space="preserve">Calculate Need from </t>
    </r>
    <r>
      <rPr>
        <b/>
        <sz val="12"/>
        <rFont val="Ebrima"/>
      </rPr>
      <t>LEVEL FIVE</t>
    </r>
    <r>
      <rPr>
        <sz val="12"/>
        <rFont val="Ebrima"/>
      </rPr>
      <t xml:space="preserve"> Disability</t>
    </r>
  </si>
  <si>
    <r>
      <t xml:space="preserve">Calculate Need from </t>
    </r>
    <r>
      <rPr>
        <b/>
        <sz val="12"/>
        <rFont val="Ebrima"/>
      </rPr>
      <t xml:space="preserve">LEVEL SIX </t>
    </r>
    <r>
      <rPr>
        <sz val="12"/>
        <rFont val="Ebrima"/>
      </rPr>
      <t>Disability</t>
    </r>
  </si>
  <si>
    <r>
      <t>TOTAL DISTRICT NEED</t>
    </r>
    <r>
      <rPr>
        <b/>
        <sz val="14"/>
        <rFont val="Ebrima"/>
      </rPr>
      <t xml:space="preserve"> (Sum of calculated need levels 1-6)</t>
    </r>
  </si>
  <si>
    <t>1st Half FY2020 SE Aid - Local Effort (based on Pay 2019)</t>
  </si>
  <si>
    <t>1st Half FY2020 SE Aid - Levy Effort (based on Pay 2019)</t>
  </si>
  <si>
    <t>2nd Half FY2020 SE Aid - Local Effort (based on Pay 2020)</t>
  </si>
  <si>
    <t>2nd Half FY2020 SE Aid - Levy Effort (based on Pay 2020)</t>
  </si>
  <si>
    <r>
      <t xml:space="preserve">TOTAL CALCULATED STATE AID (sum of step 4 and step 7)
</t>
    </r>
    <r>
      <rPr>
        <b/>
        <sz val="11"/>
        <color rgb="FFFF0000"/>
        <rFont val="Ebrima"/>
      </rPr>
      <t xml:space="preserve">See below note regarding an excess ending fund balance.   </t>
    </r>
    <r>
      <rPr>
        <b/>
        <sz val="11"/>
        <rFont val="Ebrima"/>
      </rPr>
      <t xml:space="preserve">             </t>
    </r>
  </si>
  <si>
    <t>(A) Total estimated valuation 2nd Half of Pay 2019</t>
  </si>
  <si>
    <t>as of 3/19/2019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</si>
</sst>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.000_);[Red]\(#,##0.000\)"/>
    <numFmt numFmtId="167" formatCode="#,##0.000"/>
    <numFmt numFmtId="168" formatCode="_(* #,##0.000_);_(* \(#,##0.000\);_(* &quot;-&quot;??_);_(@_)"/>
    <numFmt numFmtId="169" formatCode="_(&quot;$&quot;* #,##0.000_);_(&quot;$&quot;* \(#,##0.000\);_(&quot;$&quot;* &quot;-&quot;??_);_(@_)"/>
    <numFmt numFmtId="170" formatCode="0.0%"/>
  </numFmts>
  <fonts count="35" x14ac:knownFonts="1">
    <font>
      <sz val="10"/>
      <name val="Comic Sans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omic Sans MS"/>
      <family val="4"/>
    </font>
    <font>
      <sz val="10"/>
      <name val="Ebrima"/>
    </font>
    <font>
      <sz val="10"/>
      <color theme="0"/>
      <name val="Ebrima"/>
    </font>
    <font>
      <b/>
      <u/>
      <sz val="10"/>
      <name val="Ebrima"/>
    </font>
    <font>
      <b/>
      <sz val="10"/>
      <name val="Ebrima"/>
    </font>
    <font>
      <u/>
      <sz val="10"/>
      <name val="Ebrima"/>
    </font>
    <font>
      <b/>
      <sz val="11"/>
      <name val="Ebrima"/>
    </font>
    <font>
      <b/>
      <sz val="12"/>
      <name val="Ebrima"/>
    </font>
    <font>
      <sz val="10"/>
      <name val="Comic Sans MS"/>
      <family val="4"/>
    </font>
    <font>
      <b/>
      <sz val="11"/>
      <color theme="1"/>
      <name val="Calibri"/>
      <family val="2"/>
      <scheme val="minor"/>
    </font>
    <font>
      <sz val="10"/>
      <color theme="1"/>
      <name val="Ebrima"/>
    </font>
    <font>
      <sz val="14"/>
      <color theme="1"/>
      <name val="Ebrima"/>
    </font>
    <font>
      <sz val="9"/>
      <color theme="1"/>
      <name val="Ebrima"/>
    </font>
    <font>
      <b/>
      <sz val="10"/>
      <color theme="1"/>
      <name val="Ebrima"/>
    </font>
    <font>
      <sz val="10"/>
      <color indexed="8"/>
      <name val="Arial"/>
      <family val="2"/>
    </font>
    <font>
      <sz val="10"/>
      <color indexed="8"/>
      <name val="Gill Sans MT"/>
      <family val="2"/>
    </font>
    <font>
      <b/>
      <sz val="14"/>
      <name val="Ebrima"/>
    </font>
    <font>
      <b/>
      <sz val="22"/>
      <name val="Ebrima"/>
    </font>
    <font>
      <sz val="11"/>
      <color theme="1"/>
      <name val="Segoe UI"/>
      <family val="2"/>
    </font>
    <font>
      <b/>
      <sz val="14"/>
      <color theme="1"/>
      <name val="Ebrima"/>
    </font>
    <font>
      <sz val="10"/>
      <color theme="7" tint="-0.249977111117893"/>
      <name val="Ebrima"/>
    </font>
    <font>
      <sz val="11"/>
      <color theme="0"/>
      <name val="Ebrima"/>
    </font>
    <font>
      <sz val="10"/>
      <color rgb="FFFF0000"/>
      <name val="Ebrima"/>
    </font>
    <font>
      <b/>
      <i/>
      <u/>
      <sz val="10"/>
      <name val="Ebri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name val="Gill Sans MT"/>
      <family val="2"/>
    </font>
    <font>
      <sz val="12"/>
      <name val="Ebrima"/>
    </font>
    <font>
      <b/>
      <u/>
      <sz val="14"/>
      <name val="Ebrima"/>
    </font>
    <font>
      <b/>
      <sz val="11"/>
      <color rgb="FFFF0000"/>
      <name val="Ebrima"/>
    </font>
    <font>
      <b/>
      <sz val="16"/>
      <name val="Ebrima"/>
    </font>
  </fonts>
  <fills count="1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 style="medium">
        <color theme="3" tint="-0.24994659260841701"/>
      </top>
      <bottom style="thick">
        <color theme="9" tint="-0.24994659260841701"/>
      </bottom>
      <diagonal/>
    </border>
    <border>
      <left/>
      <right/>
      <top style="medium">
        <color theme="3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49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/>
    <xf numFmtId="0" fontId="8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/>
    <xf numFmtId="0" fontId="13" fillId="0" borderId="0" xfId="4" applyFont="1"/>
    <xf numFmtId="0" fontId="14" fillId="0" borderId="0" xfId="4" applyFont="1"/>
    <xf numFmtId="164" fontId="13" fillId="0" borderId="0" xfId="5" applyNumberFormat="1" applyFont="1"/>
    <xf numFmtId="0" fontId="2" fillId="0" borderId="0" xfId="4"/>
    <xf numFmtId="0" fontId="12" fillId="0" borderId="0" xfId="4" applyFont="1"/>
    <xf numFmtId="0" fontId="15" fillId="0" borderId="0" xfId="4" applyFont="1"/>
    <xf numFmtId="164" fontId="13" fillId="0" borderId="0" xfId="5" applyNumberFormat="1" applyFont="1" applyAlignment="1">
      <alignment horizontal="center" wrapText="1"/>
    </xf>
    <xf numFmtId="0" fontId="13" fillId="0" borderId="14" xfId="4" applyFont="1" applyFill="1" applyBorder="1" applyAlignment="1">
      <alignment horizontal="center" wrapText="1"/>
    </xf>
    <xf numFmtId="164" fontId="13" fillId="3" borderId="14" xfId="5" applyNumberFormat="1" applyFont="1" applyFill="1" applyBorder="1" applyAlignment="1">
      <alignment horizontal="center" wrapText="1"/>
    </xf>
    <xf numFmtId="164" fontId="13" fillId="4" borderId="14" xfId="5" applyNumberFormat="1" applyFont="1" applyFill="1" applyBorder="1" applyAlignment="1">
      <alignment horizontal="center" wrapText="1"/>
    </xf>
    <xf numFmtId="164" fontId="13" fillId="0" borderId="14" xfId="5" applyNumberFormat="1" applyFont="1" applyFill="1" applyBorder="1" applyAlignment="1">
      <alignment horizontal="center" wrapText="1"/>
    </xf>
    <xf numFmtId="164" fontId="13" fillId="5" borderId="14" xfId="5" applyNumberFormat="1" applyFont="1" applyFill="1" applyBorder="1" applyAlignment="1">
      <alignment horizontal="center" wrapText="1"/>
    </xf>
    <xf numFmtId="164" fontId="16" fillId="0" borderId="14" xfId="5" applyNumberFormat="1" applyFont="1" applyFill="1" applyBorder="1" applyAlignment="1">
      <alignment horizontal="center" wrapText="1"/>
    </xf>
    <xf numFmtId="0" fontId="2" fillId="0" borderId="0" xfId="4" applyFont="1" applyFill="1"/>
    <xf numFmtId="0" fontId="13" fillId="0" borderId="0" xfId="4" applyFont="1" applyFill="1"/>
    <xf numFmtId="0" fontId="18" fillId="0" borderId="15" xfId="6" applyFont="1" applyFill="1" applyBorder="1" applyAlignment="1"/>
    <xf numFmtId="164" fontId="13" fillId="0" borderId="0" xfId="5" applyNumberFormat="1" applyFont="1" applyFill="1"/>
    <xf numFmtId="164" fontId="2" fillId="0" borderId="0" xfId="4" applyNumberFormat="1"/>
    <xf numFmtId="164" fontId="12" fillId="0" borderId="0" xfId="4" applyNumberFormat="1" applyFont="1"/>
    <xf numFmtId="164" fontId="13" fillId="6" borderId="0" xfId="5" applyNumberFormat="1" applyFont="1" applyFill="1"/>
    <xf numFmtId="0" fontId="13" fillId="0" borderId="16" xfId="4" applyFont="1" applyBorder="1"/>
    <xf numFmtId="164" fontId="13" fillId="0" borderId="16" xfId="5" applyNumberFormat="1" applyFont="1" applyBorder="1"/>
    <xf numFmtId="164" fontId="16" fillId="0" borderId="16" xfId="5" applyNumberFormat="1" applyFont="1" applyBorder="1"/>
    <xf numFmtId="0" fontId="21" fillId="0" borderId="0" xfId="7" applyFill="1"/>
    <xf numFmtId="0" fontId="22" fillId="0" borderId="0" xfId="7" applyFont="1"/>
    <xf numFmtId="0" fontId="21" fillId="0" borderId="0" xfId="7" applyFont="1" applyFill="1"/>
    <xf numFmtId="0" fontId="13" fillId="0" borderId="0" xfId="7" applyFont="1"/>
    <xf numFmtId="166" fontId="13" fillId="0" borderId="0" xfId="7" applyNumberFormat="1" applyFont="1"/>
    <xf numFmtId="167" fontId="13" fillId="0" borderId="0" xfId="7" applyNumberFormat="1" applyFont="1"/>
    <xf numFmtId="0" fontId="15" fillId="0" borderId="0" xfId="7" applyFont="1"/>
    <xf numFmtId="0" fontId="4" fillId="9" borderId="18" xfId="7" applyFont="1" applyFill="1" applyBorder="1" applyAlignment="1">
      <alignment horizontal="center" wrapText="1"/>
    </xf>
    <xf numFmtId="0" fontId="5" fillId="8" borderId="18" xfId="7" applyFont="1" applyFill="1" applyBorder="1" applyAlignment="1">
      <alignment horizontal="center" wrapText="1"/>
    </xf>
    <xf numFmtId="166" fontId="5" fillId="8" borderId="18" xfId="7" applyNumberFormat="1" applyFont="1" applyFill="1" applyBorder="1" applyAlignment="1">
      <alignment horizontal="center" wrapText="1"/>
    </xf>
    <xf numFmtId="166" fontId="5" fillId="10" borderId="18" xfId="7" applyNumberFormat="1" applyFont="1" applyFill="1" applyBorder="1" applyAlignment="1">
      <alignment horizontal="center" wrapText="1"/>
    </xf>
    <xf numFmtId="166" fontId="5" fillId="11" borderId="18" xfId="7" applyNumberFormat="1" applyFont="1" applyFill="1" applyBorder="1" applyAlignment="1">
      <alignment horizontal="center" wrapText="1"/>
    </xf>
    <xf numFmtId="166" fontId="5" fillId="12" borderId="18" xfId="7" applyNumberFormat="1" applyFont="1" applyFill="1" applyBorder="1" applyAlignment="1">
      <alignment horizontal="center" wrapText="1"/>
    </xf>
    <xf numFmtId="166" fontId="4" fillId="13" borderId="18" xfId="7" applyNumberFormat="1" applyFont="1" applyFill="1" applyBorder="1" applyAlignment="1" applyProtection="1">
      <alignment horizontal="center" wrapText="1"/>
    </xf>
    <xf numFmtId="0" fontId="5" fillId="0" borderId="18" xfId="7" applyFont="1" applyBorder="1" applyAlignment="1">
      <alignment horizontal="center" wrapText="1"/>
    </xf>
    <xf numFmtId="167" fontId="4" fillId="0" borderId="18" xfId="7" applyNumberFormat="1" applyFont="1" applyBorder="1" applyAlignment="1">
      <alignment horizontal="center"/>
    </xf>
    <xf numFmtId="0" fontId="5" fillId="0" borderId="0" xfId="7" applyFont="1" applyAlignment="1">
      <alignment wrapText="1"/>
    </xf>
    <xf numFmtId="0" fontId="13" fillId="0" borderId="18" xfId="7" applyFont="1" applyFill="1" applyBorder="1"/>
    <xf numFmtId="166" fontId="13" fillId="0" borderId="18" xfId="7" applyNumberFormat="1" applyFont="1" applyFill="1" applyBorder="1"/>
    <xf numFmtId="166" fontId="4" fillId="14" borderId="18" xfId="8" applyNumberFormat="1" applyFont="1" applyFill="1" applyBorder="1" applyAlignment="1">
      <alignment vertical="center"/>
    </xf>
    <xf numFmtId="0" fontId="13" fillId="0" borderId="0" xfId="7" applyFont="1" applyFill="1"/>
    <xf numFmtId="0" fontId="25" fillId="0" borderId="18" xfId="7" applyFont="1" applyFill="1" applyBorder="1"/>
    <xf numFmtId="0" fontId="25" fillId="0" borderId="0" xfId="7" applyFont="1" applyFill="1"/>
    <xf numFmtId="168" fontId="13" fillId="0" borderId="18" xfId="8" applyNumberFormat="1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 wrapText="1"/>
    </xf>
    <xf numFmtId="165" fontId="4" fillId="0" borderId="0" xfId="0" applyNumberFormat="1" applyFont="1" applyFill="1" applyBorder="1"/>
    <xf numFmtId="0" fontId="4" fillId="0" borderId="25" xfId="0" applyFont="1" applyFill="1" applyBorder="1"/>
    <xf numFmtId="0" fontId="6" fillId="0" borderId="20" xfId="0" applyFont="1" applyFill="1" applyBorder="1" applyAlignment="1">
      <alignment horizontal="center"/>
    </xf>
    <xf numFmtId="0" fontId="4" fillId="0" borderId="0" xfId="0" applyFont="1" applyFill="1" applyAlignment="1">
      <alignment vertical="center" wrapText="1"/>
    </xf>
    <xf numFmtId="0" fontId="4" fillId="0" borderId="31" xfId="0" applyFont="1" applyFill="1" applyBorder="1"/>
    <xf numFmtId="165" fontId="7" fillId="0" borderId="0" xfId="2" applyNumberFormat="1" applyFont="1" applyFill="1" applyBorder="1" applyAlignment="1">
      <alignment horizontal="center"/>
    </xf>
    <xf numFmtId="0" fontId="29" fillId="15" borderId="35" xfId="6" applyFont="1" applyFill="1" applyBorder="1" applyAlignment="1">
      <alignment horizontal="center"/>
    </xf>
    <xf numFmtId="0" fontId="1" fillId="0" borderId="0" xfId="9"/>
    <xf numFmtId="0" fontId="30" fillId="0" borderId="14" xfId="9" applyFont="1" applyBorder="1"/>
    <xf numFmtId="2" fontId="30" fillId="0" borderId="0" xfId="9" applyNumberFormat="1" applyFont="1"/>
    <xf numFmtId="2" fontId="1" fillId="0" borderId="0" xfId="9" applyNumberFormat="1"/>
    <xf numFmtId="0" fontId="4" fillId="0" borderId="0" xfId="0" applyFont="1" applyFill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/>
    </xf>
    <xf numFmtId="0" fontId="4" fillId="0" borderId="12" xfId="0" applyFont="1" applyFill="1" applyBorder="1"/>
    <xf numFmtId="0" fontId="4" fillId="0" borderId="13" xfId="0" applyFont="1" applyFill="1" applyBorder="1"/>
    <xf numFmtId="0" fontId="4" fillId="0" borderId="0" xfId="0" applyFont="1" applyFill="1" applyBorder="1" applyAlignment="1">
      <alignment vertical="center" textRotation="90" wrapText="1"/>
    </xf>
    <xf numFmtId="0" fontId="4" fillId="0" borderId="6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 textRotation="90"/>
    </xf>
    <xf numFmtId="0" fontId="7" fillId="0" borderId="0" xfId="0" applyFont="1" applyFill="1" applyAlignment="1">
      <alignment wrapText="1"/>
    </xf>
    <xf numFmtId="0" fontId="32" fillId="0" borderId="13" xfId="0" applyFont="1" applyFill="1" applyBorder="1" applyAlignment="1">
      <alignment horizontal="center" wrapText="1"/>
    </xf>
    <xf numFmtId="165" fontId="10" fillId="0" borderId="5" xfId="0" applyNumberFormat="1" applyFont="1" applyFill="1" applyBorder="1"/>
    <xf numFmtId="165" fontId="31" fillId="0" borderId="2" xfId="0" applyNumberFormat="1" applyFont="1" applyFill="1" applyBorder="1"/>
    <xf numFmtId="0" fontId="31" fillId="5" borderId="2" xfId="0" applyFont="1" applyFill="1" applyBorder="1" applyAlignment="1">
      <alignment horizontal="center"/>
    </xf>
    <xf numFmtId="0" fontId="19" fillId="0" borderId="0" xfId="0" applyFont="1" applyFill="1" applyAlignment="1">
      <alignment textRotation="90"/>
    </xf>
    <xf numFmtId="0" fontId="19" fillId="2" borderId="12" xfId="0" applyFont="1" applyFill="1" applyBorder="1" applyAlignment="1">
      <alignment vertical="center" textRotation="90"/>
    </xf>
    <xf numFmtId="4" fontId="31" fillId="0" borderId="2" xfId="0" applyNumberFormat="1" applyFont="1" applyFill="1" applyBorder="1" applyAlignment="1">
      <alignment horizontal="center"/>
    </xf>
    <xf numFmtId="4" fontId="31" fillId="0" borderId="2" xfId="1" applyNumberFormat="1" applyFont="1" applyFill="1" applyBorder="1" applyAlignment="1">
      <alignment horizontal="center"/>
    </xf>
    <xf numFmtId="165" fontId="31" fillId="0" borderId="3" xfId="0" applyNumberFormat="1" applyFont="1" applyFill="1" applyBorder="1"/>
    <xf numFmtId="169" fontId="31" fillId="0" borderId="3" xfId="2" applyNumberFormat="1" applyFont="1" applyFill="1" applyBorder="1" applyAlignment="1">
      <alignment horizontal="center"/>
    </xf>
    <xf numFmtId="165" fontId="31" fillId="0" borderId="5" xfId="0" applyNumberFormat="1" applyFont="1" applyFill="1" applyBorder="1"/>
    <xf numFmtId="169" fontId="31" fillId="0" borderId="3" xfId="0" applyNumberFormat="1" applyFont="1" applyFill="1" applyBorder="1"/>
    <xf numFmtId="2" fontId="31" fillId="0" borderId="5" xfId="1" applyNumberFormat="1" applyFont="1" applyFill="1" applyBorder="1" applyAlignment="1">
      <alignment horizontal="center"/>
    </xf>
    <xf numFmtId="169" fontId="31" fillId="5" borderId="2" xfId="2" applyNumberFormat="1" applyFont="1" applyFill="1" applyBorder="1" applyAlignment="1">
      <alignment horizontal="center"/>
    </xf>
    <xf numFmtId="165" fontId="31" fillId="0" borderId="4" xfId="2" applyNumberFormat="1" applyFont="1" applyFill="1" applyBorder="1"/>
    <xf numFmtId="169" fontId="31" fillId="0" borderId="3" xfId="0" applyNumberFormat="1" applyFont="1" applyFill="1" applyBorder="1" applyAlignment="1">
      <alignment horizontal="center"/>
    </xf>
    <xf numFmtId="165" fontId="31" fillId="0" borderId="24" xfId="0" applyNumberFormat="1" applyFont="1" applyFill="1" applyBorder="1"/>
    <xf numFmtId="165" fontId="31" fillId="0" borderId="27" xfId="0" applyNumberFormat="1" applyFont="1" applyFill="1" applyBorder="1"/>
    <xf numFmtId="165" fontId="10" fillId="0" borderId="30" xfId="0" applyNumberFormat="1" applyFont="1" applyFill="1" applyBorder="1"/>
    <xf numFmtId="165" fontId="31" fillId="0" borderId="0" xfId="0" applyNumberFormat="1" applyFont="1" applyFill="1" applyBorder="1"/>
    <xf numFmtId="170" fontId="10" fillId="6" borderId="0" xfId="3" applyNumberFormat="1" applyFont="1" applyFill="1" applyBorder="1" applyAlignment="1">
      <alignment horizontal="center"/>
    </xf>
    <xf numFmtId="165" fontId="31" fillId="0" borderId="26" xfId="0" applyNumberFormat="1" applyFont="1" applyFill="1" applyBorder="1"/>
    <xf numFmtId="165" fontId="10" fillId="5" borderId="27" xfId="2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wrapText="1"/>
    </xf>
    <xf numFmtId="0" fontId="26" fillId="0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 vertical="center" textRotation="90" wrapText="1"/>
    </xf>
    <xf numFmtId="0" fontId="4" fillId="0" borderId="34" xfId="0" applyFont="1" applyFill="1" applyBorder="1" applyAlignment="1">
      <alignment horizontal="center" vertical="center" textRotation="90" wrapText="1"/>
    </xf>
    <xf numFmtId="0" fontId="4" fillId="0" borderId="3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19" fillId="2" borderId="8" xfId="0" applyFont="1" applyFill="1" applyBorder="1" applyAlignment="1">
      <alignment vertical="center" textRotation="90"/>
    </xf>
    <xf numFmtId="0" fontId="19" fillId="2" borderId="9" xfId="0" applyFont="1" applyFill="1" applyBorder="1" applyAlignment="1">
      <alignment vertical="center" textRotation="90"/>
    </xf>
    <xf numFmtId="0" fontId="19" fillId="2" borderId="10" xfId="0" applyFont="1" applyFill="1" applyBorder="1" applyAlignment="1">
      <alignment vertical="center" textRotation="90"/>
    </xf>
    <xf numFmtId="0" fontId="4" fillId="0" borderId="8" xfId="0" applyFont="1" applyFill="1" applyBorder="1" applyAlignment="1">
      <alignment vertical="center" textRotation="90"/>
    </xf>
    <xf numFmtId="0" fontId="4" fillId="0" borderId="9" xfId="0" applyFont="1" applyFill="1" applyBorder="1" applyAlignment="1">
      <alignment vertical="center" textRotation="90"/>
    </xf>
    <xf numFmtId="0" fontId="4" fillId="0" borderId="10" xfId="0" applyFont="1" applyFill="1" applyBorder="1" applyAlignment="1">
      <alignment vertical="center" textRotation="90"/>
    </xf>
    <xf numFmtId="0" fontId="10" fillId="2" borderId="1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vertical="center" textRotation="90" wrapText="1"/>
    </xf>
    <xf numFmtId="0" fontId="4" fillId="0" borderId="9" xfId="0" applyFont="1" applyFill="1" applyBorder="1" applyAlignment="1">
      <alignment vertical="center" textRotation="90" wrapText="1"/>
    </xf>
    <xf numFmtId="0" fontId="4" fillId="0" borderId="10" xfId="0" applyFont="1" applyFill="1" applyBorder="1" applyAlignment="1">
      <alignment vertical="center" textRotation="90" wrapText="1"/>
    </xf>
    <xf numFmtId="166" fontId="23" fillId="7" borderId="0" xfId="7" applyNumberFormat="1" applyFont="1" applyFill="1" applyAlignment="1">
      <alignment horizontal="center" wrapText="1"/>
    </xf>
    <xf numFmtId="0" fontId="24" fillId="8" borderId="0" xfId="7" applyFont="1" applyFill="1" applyBorder="1" applyAlignment="1">
      <alignment horizontal="center" wrapText="1"/>
    </xf>
    <xf numFmtId="167" fontId="24" fillId="8" borderId="17" xfId="7" applyNumberFormat="1" applyFont="1" applyFill="1" applyBorder="1" applyAlignment="1">
      <alignment horizontal="center" wrapText="1"/>
    </xf>
    <xf numFmtId="0" fontId="15" fillId="0" borderId="19" xfId="7" applyFont="1" applyFill="1" applyBorder="1" applyAlignment="1">
      <alignment horizontal="center"/>
    </xf>
  </cellXfs>
  <cellStyles count="10">
    <cellStyle name="Comma" xfId="1" builtinId="3"/>
    <cellStyle name="Comma 2" xfId="5" xr:uid="{CD2785C4-FF79-49FE-A509-8F42211025A3}"/>
    <cellStyle name="Comma 3" xfId="8" xr:uid="{A2127D6A-3432-495C-A846-0CE90999F560}"/>
    <cellStyle name="Currency" xfId="2" builtinId="4"/>
    <cellStyle name="Normal" xfId="0" builtinId="0"/>
    <cellStyle name="Normal 2" xfId="4" xr:uid="{5B0798E5-45B0-4C82-90A7-3AE4CF04AD30}"/>
    <cellStyle name="Normal 3" xfId="7" xr:uid="{81881ADC-FD0E-4DE1-96DF-78B52F5A6B38}"/>
    <cellStyle name="Normal 4" xfId="9" xr:uid="{8EE61649-7175-40A9-9BA7-7A27EE864AA0}"/>
    <cellStyle name="Normal_Sheet1" xfId="6" xr:uid="{0E1943B9-1824-4B37-99AE-05390ED4BCDB}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</xdr:colOff>
      <xdr:row>60</xdr:row>
      <xdr:rowOff>142876</xdr:rowOff>
    </xdr:from>
    <xdr:to>
      <xdr:col>8</xdr:col>
      <xdr:colOff>381002</xdr:colOff>
      <xdr:row>60</xdr:row>
      <xdr:rowOff>738187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7679533" y="17490282"/>
          <a:ext cx="4476750" cy="595311"/>
        </a:xfrm>
        <a:prstGeom prst="rect">
          <a:avLst/>
        </a:prstGeom>
        <a:solidFill>
          <a:srgbClr val="FFCC99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00008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NOTE:  Aid may be reduced due to an excess fund balance as defined in SDCL 13-37-44  </a:t>
          </a:r>
        </a:p>
      </xdr:txBody>
    </xdr:sp>
    <xdr:clientData/>
  </xdr:twoCellAnchor>
  <xdr:twoCellAnchor editAs="oneCell">
    <xdr:from>
      <xdr:col>6</xdr:col>
      <xdr:colOff>958931</xdr:colOff>
      <xdr:row>0</xdr:row>
      <xdr:rowOff>214313</xdr:rowOff>
    </xdr:from>
    <xdr:to>
      <xdr:col>9</xdr:col>
      <xdr:colOff>466235</xdr:colOff>
      <xdr:row>2</xdr:row>
      <xdr:rowOff>130969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6F17AF-F87F-4DDB-AEFC-523E3078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2494" y="214313"/>
          <a:ext cx="3043460" cy="750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714375</xdr:colOff>
      <xdr:row>1</xdr:row>
      <xdr:rowOff>28575</xdr:rowOff>
    </xdr:from>
    <xdr:to>
      <xdr:col>22</xdr:col>
      <xdr:colOff>614949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94A99E-C6A7-4B3A-B017-29B60F6F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21550" y="285750"/>
          <a:ext cx="1938924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549557</xdr:colOff>
      <xdr:row>1</xdr:row>
      <xdr:rowOff>5358</xdr:rowOff>
    </xdr:from>
    <xdr:to>
      <xdr:col>6</xdr:col>
      <xdr:colOff>447675</xdr:colOff>
      <xdr:row>2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C8BBED-86F7-4560-80AF-02DCD512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3157" y="291108"/>
          <a:ext cx="2898493" cy="756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showGridLines="0" tabSelected="1" zoomScale="80" zoomScaleNormal="80" workbookViewId="0">
      <pane ySplit="3" topLeftCell="A4" activePane="bottomLeft" state="frozen"/>
      <selection pane="bottomLeft" activeCell="G41" sqref="G41"/>
    </sheetView>
  </sheetViews>
  <sheetFormatPr defaultRowHeight="17.25" x14ac:dyDescent="0.3"/>
  <cols>
    <col min="1" max="1" width="6.375" style="12" customWidth="1"/>
    <col min="2" max="2" width="5.125" style="87" customWidth="1"/>
    <col min="3" max="3" width="68" style="2" customWidth="1"/>
    <col min="4" max="4" width="18.5" style="2" customWidth="1"/>
    <col min="5" max="5" width="2.75" style="1" customWidth="1"/>
    <col min="6" max="6" width="23.25" style="2" customWidth="1"/>
    <col min="7" max="7" width="14.5" style="2" customWidth="1"/>
    <col min="8" max="9" width="16" style="2" bestFit="1" customWidth="1"/>
    <col min="10" max="10" width="19.75" style="2" customWidth="1"/>
    <col min="11" max="16384" width="9" style="2"/>
  </cols>
  <sheetData>
    <row r="1" spans="1:7" ht="33" x14ac:dyDescent="0.6">
      <c r="A1" s="117" t="s">
        <v>350</v>
      </c>
      <c r="B1" s="117"/>
      <c r="C1" s="117"/>
      <c r="D1" s="117"/>
    </row>
    <row r="2" spans="1:7" ht="33" x14ac:dyDescent="0.6">
      <c r="A2" s="117" t="s">
        <v>50</v>
      </c>
      <c r="B2" s="117"/>
      <c r="C2" s="117"/>
      <c r="D2" s="117"/>
    </row>
    <row r="3" spans="1:7" ht="26.25" thickBot="1" x14ac:dyDescent="0.55000000000000004">
      <c r="A3" s="118" t="s">
        <v>349</v>
      </c>
      <c r="B3" s="118"/>
      <c r="C3" s="118"/>
      <c r="D3" s="118"/>
      <c r="G3" s="2" t="s">
        <v>449</v>
      </c>
    </row>
    <row r="4" spans="1:7" ht="21.75" customHeight="1" x14ac:dyDescent="0.3">
      <c r="A4" s="131" t="s">
        <v>17</v>
      </c>
      <c r="B4" s="134" t="s">
        <v>2</v>
      </c>
      <c r="C4" s="137" t="s">
        <v>8</v>
      </c>
      <c r="D4" s="138"/>
      <c r="F4" s="113"/>
      <c r="G4" s="68"/>
    </row>
    <row r="5" spans="1:7" x14ac:dyDescent="0.3">
      <c r="A5" s="132"/>
      <c r="B5" s="135"/>
      <c r="C5" s="3" t="s">
        <v>18</v>
      </c>
      <c r="D5" s="94">
        <f>INDEX('Level 1 State CC'!$C$2:$C$150,MATCH('SPED State Aid'!$A$2,'Level 1 State CC'!$B$2:$B$150,0))</f>
        <v>4469.9399999999996</v>
      </c>
      <c r="F5" s="114"/>
      <c r="G5" s="68"/>
    </row>
    <row r="6" spans="1:7" x14ac:dyDescent="0.3">
      <c r="A6" s="132"/>
      <c r="B6" s="135"/>
      <c r="C6" s="3" t="s">
        <v>19</v>
      </c>
      <c r="D6" s="94">
        <f>INDEX('Level 1 State CC'!$D$2:$D$150,MATCH('SPED State Aid'!$A$2,'Level 1 State CC'!$B$2:$B$150,0))</f>
        <v>701.5</v>
      </c>
      <c r="F6" s="114"/>
      <c r="G6" s="68"/>
    </row>
    <row r="7" spans="1:7" x14ac:dyDescent="0.3">
      <c r="A7" s="132"/>
      <c r="B7" s="135"/>
      <c r="C7" s="4" t="s">
        <v>351</v>
      </c>
      <c r="D7" s="94">
        <f>INDEX('Level 1 State CC'!$E$2:$E$150,MATCH('SPED State Aid'!$A$2,'Level 1 State CC'!$B$2:$B$150,0))</f>
        <v>141.63</v>
      </c>
      <c r="F7" s="114"/>
      <c r="G7" s="68"/>
    </row>
    <row r="8" spans="1:7" x14ac:dyDescent="0.3">
      <c r="A8" s="132"/>
      <c r="B8" s="135"/>
      <c r="C8" s="11" t="s">
        <v>0</v>
      </c>
      <c r="D8" s="94">
        <f>SUM(D5:D7)</f>
        <v>5313.07</v>
      </c>
    </row>
    <row r="9" spans="1:7" ht="22.5" customHeight="1" x14ac:dyDescent="0.3">
      <c r="A9" s="132"/>
      <c r="B9" s="135"/>
      <c r="C9" s="5" t="s">
        <v>9</v>
      </c>
      <c r="D9" s="95">
        <f>D8*10%</f>
        <v>531.30700000000002</v>
      </c>
      <c r="E9" s="1" t="s">
        <v>1</v>
      </c>
    </row>
    <row r="10" spans="1:7" ht="18" customHeight="1" x14ac:dyDescent="0.3">
      <c r="A10" s="132"/>
      <c r="B10" s="135"/>
      <c r="C10" s="124" t="s">
        <v>436</v>
      </c>
      <c r="D10" s="125"/>
    </row>
    <row r="11" spans="1:7" ht="27" customHeight="1" x14ac:dyDescent="0.3">
      <c r="A11" s="132"/>
      <c r="B11" s="135"/>
      <c r="C11" s="3" t="s">
        <v>352</v>
      </c>
      <c r="D11" s="90">
        <f>D9*5665.27</f>
        <v>3009997.6078900001</v>
      </c>
    </row>
    <row r="12" spans="1:7" ht="12" customHeight="1" x14ac:dyDescent="0.25">
      <c r="A12" s="132"/>
      <c r="B12" s="135"/>
      <c r="C12" s="3"/>
      <c r="D12" s="6"/>
    </row>
    <row r="13" spans="1:7" ht="19.5" customHeight="1" x14ac:dyDescent="0.3">
      <c r="A13" s="132"/>
      <c r="B13" s="135"/>
      <c r="C13" s="124" t="s">
        <v>437</v>
      </c>
      <c r="D13" s="125"/>
    </row>
    <row r="14" spans="1:7" ht="29.25" x14ac:dyDescent="0.3">
      <c r="A14" s="132"/>
      <c r="B14" s="135"/>
      <c r="C14" s="7" t="s">
        <v>20</v>
      </c>
      <c r="D14" s="91">
        <v>0</v>
      </c>
    </row>
    <row r="15" spans="1:7" x14ac:dyDescent="0.3">
      <c r="A15" s="132"/>
      <c r="B15" s="135"/>
      <c r="C15" s="3" t="s">
        <v>353</v>
      </c>
      <c r="D15" s="90">
        <f>D14*13074.98</f>
        <v>0</v>
      </c>
    </row>
    <row r="16" spans="1:7" ht="12" customHeight="1" x14ac:dyDescent="0.25">
      <c r="A16" s="132"/>
      <c r="B16" s="135"/>
      <c r="C16" s="3"/>
      <c r="D16" s="6"/>
    </row>
    <row r="17" spans="1:4" ht="20.25" customHeight="1" x14ac:dyDescent="0.3">
      <c r="A17" s="132"/>
      <c r="B17" s="135"/>
      <c r="C17" s="124" t="s">
        <v>438</v>
      </c>
      <c r="D17" s="125"/>
    </row>
    <row r="18" spans="1:4" ht="43.5" x14ac:dyDescent="0.3">
      <c r="A18" s="132"/>
      <c r="B18" s="135"/>
      <c r="C18" s="7" t="s">
        <v>21</v>
      </c>
      <c r="D18" s="91">
        <v>0</v>
      </c>
    </row>
    <row r="19" spans="1:4" x14ac:dyDescent="0.3">
      <c r="A19" s="132"/>
      <c r="B19" s="135"/>
      <c r="C19" s="8" t="s">
        <v>354</v>
      </c>
      <c r="D19" s="90">
        <f>D18*16664.57</f>
        <v>0</v>
      </c>
    </row>
    <row r="20" spans="1:4" ht="12" customHeight="1" x14ac:dyDescent="0.25">
      <c r="A20" s="132"/>
      <c r="B20" s="135"/>
      <c r="C20" s="3"/>
      <c r="D20" s="6"/>
    </row>
    <row r="21" spans="1:4" ht="21" customHeight="1" x14ac:dyDescent="0.3">
      <c r="A21" s="132"/>
      <c r="B21" s="135"/>
      <c r="C21" s="124" t="s">
        <v>439</v>
      </c>
      <c r="D21" s="125"/>
    </row>
    <row r="22" spans="1:4" ht="29.25" x14ac:dyDescent="0.3">
      <c r="A22" s="132"/>
      <c r="B22" s="135"/>
      <c r="C22" s="7" t="s">
        <v>22</v>
      </c>
      <c r="D22" s="91">
        <v>0</v>
      </c>
    </row>
    <row r="23" spans="1:4" x14ac:dyDescent="0.3">
      <c r="A23" s="132"/>
      <c r="B23" s="135"/>
      <c r="C23" s="8" t="s">
        <v>355</v>
      </c>
      <c r="D23" s="90">
        <f>D22*16160.97</f>
        <v>0</v>
      </c>
    </row>
    <row r="24" spans="1:4" ht="12" customHeight="1" x14ac:dyDescent="0.25">
      <c r="A24" s="132"/>
      <c r="B24" s="135"/>
      <c r="C24" s="3"/>
      <c r="D24" s="6"/>
    </row>
    <row r="25" spans="1:4" ht="18.75" customHeight="1" x14ac:dyDescent="0.3">
      <c r="A25" s="132"/>
      <c r="B25" s="135"/>
      <c r="C25" s="124" t="s">
        <v>440</v>
      </c>
      <c r="D25" s="125"/>
    </row>
    <row r="26" spans="1:4" ht="29.25" x14ac:dyDescent="0.3">
      <c r="A26" s="132"/>
      <c r="B26" s="135"/>
      <c r="C26" s="7" t="s">
        <v>23</v>
      </c>
      <c r="D26" s="91">
        <v>0</v>
      </c>
    </row>
    <row r="27" spans="1:4" x14ac:dyDescent="0.3">
      <c r="A27" s="132"/>
      <c r="B27" s="135"/>
      <c r="C27" s="8" t="s">
        <v>356</v>
      </c>
      <c r="D27" s="90">
        <f>D26*28865.25</f>
        <v>0</v>
      </c>
    </row>
    <row r="28" spans="1:4" ht="12" customHeight="1" x14ac:dyDescent="0.25">
      <c r="A28" s="132"/>
      <c r="B28" s="135"/>
      <c r="C28" s="3"/>
      <c r="D28" s="6"/>
    </row>
    <row r="29" spans="1:4" ht="20.25" customHeight="1" x14ac:dyDescent="0.3">
      <c r="A29" s="132"/>
      <c r="B29" s="135"/>
      <c r="C29" s="124" t="s">
        <v>441</v>
      </c>
      <c r="D29" s="125"/>
    </row>
    <row r="30" spans="1:4" x14ac:dyDescent="0.3">
      <c r="A30" s="132"/>
      <c r="B30" s="135"/>
      <c r="C30" s="7" t="s">
        <v>24</v>
      </c>
      <c r="D30" s="91">
        <v>0</v>
      </c>
    </row>
    <row r="31" spans="1:4" x14ac:dyDescent="0.3">
      <c r="A31" s="132"/>
      <c r="B31" s="135"/>
      <c r="C31" s="8" t="s">
        <v>357</v>
      </c>
      <c r="D31" s="90">
        <f>D30*8314.11</f>
        <v>0</v>
      </c>
    </row>
    <row r="32" spans="1:4" ht="12" customHeight="1" x14ac:dyDescent="0.25">
      <c r="A32" s="132"/>
      <c r="B32" s="135"/>
      <c r="C32" s="3"/>
      <c r="D32" s="9"/>
    </row>
    <row r="33" spans="1:10" ht="27" customHeight="1" thickBot="1" x14ac:dyDescent="0.4">
      <c r="A33" s="133"/>
      <c r="B33" s="136"/>
      <c r="C33" s="88" t="s">
        <v>442</v>
      </c>
      <c r="D33" s="89">
        <f>D11+D15+D19+D23+D27+D31</f>
        <v>3009997.6078900001</v>
      </c>
    </row>
    <row r="34" spans="1:10" ht="18" customHeight="1" thickBot="1" x14ac:dyDescent="0.35">
      <c r="B34" s="76"/>
      <c r="C34" s="10"/>
      <c r="D34" s="3"/>
    </row>
    <row r="35" spans="1:10" ht="24" customHeight="1" x14ac:dyDescent="0.25">
      <c r="A35" s="139" t="s">
        <v>16</v>
      </c>
      <c r="B35" s="126" t="s">
        <v>3</v>
      </c>
      <c r="C35" s="120" t="s">
        <v>443</v>
      </c>
      <c r="D35" s="121"/>
    </row>
    <row r="36" spans="1:10" x14ac:dyDescent="0.3">
      <c r="A36" s="139"/>
      <c r="B36" s="127"/>
      <c r="C36" s="77" t="s">
        <v>448</v>
      </c>
      <c r="D36" s="96">
        <f>INDEX('Pay 2019 Valuations'!$X$4:$X$152,MATCH('SPED State Aid'!A2,'Pay 2019 Valuations'!$B$4:$B$152,0))</f>
        <v>2400158376</v>
      </c>
    </row>
    <row r="37" spans="1:10" x14ac:dyDescent="0.3">
      <c r="A37" s="139"/>
      <c r="B37" s="127"/>
      <c r="C37" s="78" t="s">
        <v>405</v>
      </c>
      <c r="D37" s="97">
        <f>INDEX('Pay 2019 Levies'!$J$5:$J$153,MATCH('SPED State Aid'!A2,'Pay 2019 Levies'!$B$5:$B$153,0))</f>
        <v>1.5669999999999999</v>
      </c>
    </row>
    <row r="38" spans="1:10" x14ac:dyDescent="0.3">
      <c r="A38" s="139"/>
      <c r="B38" s="127"/>
      <c r="C38" s="79" t="s">
        <v>416</v>
      </c>
      <c r="D38" s="96">
        <f>((D36/1000)*D37)/2</f>
        <v>1880524.0875960002</v>
      </c>
    </row>
    <row r="39" spans="1:10" ht="18" thickBot="1" x14ac:dyDescent="0.35">
      <c r="A39" s="139"/>
      <c r="B39" s="128"/>
      <c r="C39" s="80" t="s">
        <v>424</v>
      </c>
      <c r="D39" s="98">
        <f>((D36/1000)/2)*1.367</f>
        <v>1640508.2499960002</v>
      </c>
    </row>
    <row r="40" spans="1:10" ht="15" customHeight="1" thickBot="1" x14ac:dyDescent="0.3">
      <c r="A40" s="92"/>
      <c r="B40" s="81"/>
      <c r="C40" s="3"/>
      <c r="D40" s="3"/>
    </row>
    <row r="41" spans="1:10" ht="24" customHeight="1" x14ac:dyDescent="0.25">
      <c r="A41" s="119" t="s">
        <v>15</v>
      </c>
      <c r="B41" s="140" t="s">
        <v>4</v>
      </c>
      <c r="C41" s="120" t="s">
        <v>444</v>
      </c>
      <c r="D41" s="121"/>
    </row>
    <row r="42" spans="1:10" x14ac:dyDescent="0.3">
      <c r="A42" s="119"/>
      <c r="B42" s="141"/>
      <c r="C42" s="8" t="s">
        <v>405</v>
      </c>
      <c r="D42" s="99">
        <f>D37</f>
        <v>1.5669999999999999</v>
      </c>
    </row>
    <row r="43" spans="1:10" ht="30" thickBot="1" x14ac:dyDescent="0.35">
      <c r="A43" s="119"/>
      <c r="B43" s="142"/>
      <c r="C43" s="82" t="s">
        <v>432</v>
      </c>
      <c r="D43" s="100">
        <f>IF((D42/1.367)&gt;1,1,D42/1.367)</f>
        <v>1</v>
      </c>
    </row>
    <row r="44" spans="1:10" ht="15.75" customHeight="1" thickBot="1" x14ac:dyDescent="0.3">
      <c r="A44" s="92"/>
      <c r="B44" s="76"/>
      <c r="C44" s="76"/>
    </row>
    <row r="45" spans="1:10" ht="24" customHeight="1" thickBot="1" x14ac:dyDescent="0.3">
      <c r="A45" s="119" t="s">
        <v>14</v>
      </c>
      <c r="B45" s="140" t="s">
        <v>5</v>
      </c>
      <c r="C45" s="129" t="s">
        <v>420</v>
      </c>
      <c r="D45" s="130"/>
    </row>
    <row r="46" spans="1:10" ht="39.75" customHeight="1" thickTop="1" thickBot="1" x14ac:dyDescent="0.35">
      <c r="A46" s="119"/>
      <c r="B46" s="142"/>
      <c r="C46" s="83" t="s">
        <v>433</v>
      </c>
      <c r="D46" s="98">
        <f>IF((((D33*0.5)-D39)*D43)&lt;0,0,(D33*0.5)-D39)*D43</f>
        <v>0</v>
      </c>
      <c r="F46" s="67" t="str">
        <f>A2</f>
        <v>Aberdeen 06-1</v>
      </c>
      <c r="G46" s="60"/>
      <c r="H46" s="60"/>
      <c r="I46" s="60"/>
      <c r="J46" s="61"/>
    </row>
    <row r="47" spans="1:10" ht="31.5" customHeight="1" thickBot="1" x14ac:dyDescent="0.3">
      <c r="A47" s="92"/>
      <c r="B47" s="76"/>
      <c r="F47" s="62"/>
      <c r="G47" s="63" t="s">
        <v>384</v>
      </c>
      <c r="H47" s="63" t="s">
        <v>409</v>
      </c>
      <c r="I47" s="63" t="s">
        <v>410</v>
      </c>
      <c r="J47" s="64" t="s">
        <v>411</v>
      </c>
    </row>
    <row r="48" spans="1:10" ht="42.75" customHeight="1" x14ac:dyDescent="0.3">
      <c r="A48" s="119" t="s">
        <v>13</v>
      </c>
      <c r="B48" s="140" t="s">
        <v>3</v>
      </c>
      <c r="C48" s="120" t="s">
        <v>445</v>
      </c>
      <c r="D48" s="121"/>
      <c r="F48" s="111" t="s">
        <v>408</v>
      </c>
      <c r="G48" s="107">
        <f>INDEX('Pay 2019 Valuations'!$U$4:$U$152,MATCH('SPED State Aid'!$A$2,'Pay 2019 Valuations'!$B$4:$B$152,0))</f>
        <v>364250616</v>
      </c>
      <c r="H48" s="107">
        <f>INDEX('Pay 2019 Valuations'!$V$4:$V$152,MATCH('SPED State Aid'!$A$2,'Pay 2019 Valuations'!$B$4:$B$152,0))</f>
        <v>1330809700</v>
      </c>
      <c r="I48" s="107">
        <f>INDEX('Pay 2019 Valuations'!$W$4:$W$152,MATCH('SPED State Aid'!$A$2,'Pay 2019 Valuations'!$B$4:$B$152,0))</f>
        <v>705098060</v>
      </c>
      <c r="J48" s="104">
        <f>G48+H48+I48</f>
        <v>2400158376</v>
      </c>
    </row>
    <row r="49" spans="1:10" ht="78" customHeight="1" thickBot="1" x14ac:dyDescent="0.35">
      <c r="A49" s="119"/>
      <c r="B49" s="141"/>
      <c r="C49" s="4" t="s">
        <v>418</v>
      </c>
      <c r="D49" s="90">
        <f>J50</f>
        <v>2440876531.1999998</v>
      </c>
      <c r="F49" s="111" t="s">
        <v>412</v>
      </c>
      <c r="G49" s="108">
        <v>0</v>
      </c>
      <c r="H49" s="108">
        <v>0.02</v>
      </c>
      <c r="I49" s="108">
        <v>0.02</v>
      </c>
      <c r="J49" s="112" t="s">
        <v>413</v>
      </c>
    </row>
    <row r="50" spans="1:10" ht="33" customHeight="1" thickBot="1" x14ac:dyDescent="0.35">
      <c r="A50" s="119"/>
      <c r="B50" s="141"/>
      <c r="C50" s="7" t="s">
        <v>415</v>
      </c>
      <c r="D50" s="101">
        <v>1.6160000000000001</v>
      </c>
      <c r="F50" s="66" t="s">
        <v>407</v>
      </c>
      <c r="G50" s="109">
        <f>G48*(1+G49)</f>
        <v>364250616</v>
      </c>
      <c r="H50" s="109">
        <f>H48*(1+H49)</f>
        <v>1357425894</v>
      </c>
      <c r="I50" s="109">
        <f>I48*(1+I49)</f>
        <v>719200021.20000005</v>
      </c>
      <c r="J50" s="110">
        <f>SUM(G50:I50)</f>
        <v>2440876531.1999998</v>
      </c>
    </row>
    <row r="51" spans="1:10" ht="18" thickTop="1" x14ac:dyDescent="0.3">
      <c r="A51" s="119"/>
      <c r="B51" s="141"/>
      <c r="C51" s="79" t="s">
        <v>417</v>
      </c>
      <c r="D51" s="102">
        <f>((D49/1000)*D50)/2</f>
        <v>1972228.2372095999</v>
      </c>
      <c r="F51" s="3"/>
      <c r="G51" s="65"/>
      <c r="H51" s="65"/>
      <c r="I51" s="65"/>
      <c r="J51" s="70"/>
    </row>
    <row r="52" spans="1:10" ht="18" thickBot="1" x14ac:dyDescent="0.35">
      <c r="A52" s="119"/>
      <c r="B52" s="142"/>
      <c r="C52" s="80" t="s">
        <v>424</v>
      </c>
      <c r="D52" s="98">
        <f>((D49/1000)/2)*1.416</f>
        <v>1728140.5840895995</v>
      </c>
    </row>
    <row r="53" spans="1:10" ht="18" customHeight="1" thickBot="1" x14ac:dyDescent="0.3">
      <c r="A53" s="92"/>
      <c r="B53" s="76"/>
    </row>
    <row r="54" spans="1:10" ht="24" customHeight="1" x14ac:dyDescent="0.25">
      <c r="A54" s="119" t="s">
        <v>12</v>
      </c>
      <c r="B54" s="140" t="s">
        <v>4</v>
      </c>
      <c r="C54" s="120" t="s">
        <v>446</v>
      </c>
      <c r="D54" s="121"/>
    </row>
    <row r="55" spans="1:10" ht="24" customHeight="1" x14ac:dyDescent="0.3">
      <c r="A55" s="119"/>
      <c r="B55" s="141"/>
      <c r="C55" s="8" t="s">
        <v>414</v>
      </c>
      <c r="D55" s="103">
        <f>D50</f>
        <v>1.6160000000000001</v>
      </c>
    </row>
    <row r="56" spans="1:10" ht="30" thickBot="1" x14ac:dyDescent="0.35">
      <c r="A56" s="119"/>
      <c r="B56" s="142"/>
      <c r="C56" s="82" t="s">
        <v>434</v>
      </c>
      <c r="D56" s="100">
        <f>IF((D55/1.416)&gt;1,1,D55/1.416)</f>
        <v>1</v>
      </c>
    </row>
    <row r="57" spans="1:10" ht="17.25" customHeight="1" thickBot="1" x14ac:dyDescent="0.3">
      <c r="A57" s="92"/>
      <c r="B57" s="76"/>
      <c r="C57" s="76"/>
    </row>
    <row r="58" spans="1:10" ht="24" customHeight="1" x14ac:dyDescent="0.25">
      <c r="A58" s="119" t="s">
        <v>11</v>
      </c>
      <c r="B58" s="140" t="s">
        <v>6</v>
      </c>
      <c r="C58" s="122" t="s">
        <v>419</v>
      </c>
      <c r="D58" s="123"/>
    </row>
    <row r="59" spans="1:10" ht="38.25" customHeight="1" thickBot="1" x14ac:dyDescent="0.35">
      <c r="A59" s="119"/>
      <c r="B59" s="142"/>
      <c r="C59" s="83" t="s">
        <v>435</v>
      </c>
      <c r="D59" s="98">
        <f>IF((((D33*0.5)-D52)*D56)&lt;0,0,(D33*0.5)-D52)*D56</f>
        <v>0</v>
      </c>
    </row>
    <row r="60" spans="1:10" ht="17.25" customHeight="1" thickBot="1" x14ac:dyDescent="0.3">
      <c r="A60" s="92"/>
      <c r="B60" s="76"/>
    </row>
    <row r="61" spans="1:10" ht="61.5" customHeight="1" thickBot="1" x14ac:dyDescent="0.35">
      <c r="A61" s="93" t="s">
        <v>10</v>
      </c>
      <c r="B61" s="84" t="s">
        <v>7</v>
      </c>
      <c r="C61" s="85" t="s">
        <v>447</v>
      </c>
      <c r="D61" s="106">
        <f>D46+D59</f>
        <v>0</v>
      </c>
    </row>
    <row r="62" spans="1:10" ht="13.5" customHeight="1" thickBot="1" x14ac:dyDescent="0.35">
      <c r="B62" s="86"/>
    </row>
    <row r="63" spans="1:10" ht="18" thickTop="1" x14ac:dyDescent="0.3">
      <c r="C63" s="115" t="s">
        <v>425</v>
      </c>
      <c r="D63" s="116"/>
    </row>
    <row r="64" spans="1:10" x14ac:dyDescent="0.3">
      <c r="C64" s="62" t="s">
        <v>421</v>
      </c>
      <c r="D64" s="104">
        <f>D33</f>
        <v>3009997.6078900001</v>
      </c>
    </row>
    <row r="65" spans="3:4" x14ac:dyDescent="0.3">
      <c r="C65" s="62" t="s">
        <v>422</v>
      </c>
      <c r="D65" s="104">
        <f>D38+D51</f>
        <v>3852752.3248056001</v>
      </c>
    </row>
    <row r="66" spans="3:4" ht="18" thickBot="1" x14ac:dyDescent="0.35">
      <c r="C66" s="69" t="s">
        <v>423</v>
      </c>
      <c r="D66" s="105">
        <f>D61</f>
        <v>0</v>
      </c>
    </row>
    <row r="67" spans="3:4" ht="18" thickTop="1" x14ac:dyDescent="0.3"/>
  </sheetData>
  <mergeCells count="32">
    <mergeCell ref="B48:B52"/>
    <mergeCell ref="B54:B56"/>
    <mergeCell ref="B58:B59"/>
    <mergeCell ref="B45:B46"/>
    <mergeCell ref="B41:B43"/>
    <mergeCell ref="C35:D35"/>
    <mergeCell ref="C41:D41"/>
    <mergeCell ref="C45:D45"/>
    <mergeCell ref="A4:A33"/>
    <mergeCell ref="B4:B33"/>
    <mergeCell ref="C4:D4"/>
    <mergeCell ref="C10:D10"/>
    <mergeCell ref="C13:D13"/>
    <mergeCell ref="C17:D17"/>
    <mergeCell ref="C21:D21"/>
    <mergeCell ref="A35:A39"/>
    <mergeCell ref="F4:F7"/>
    <mergeCell ref="C63:D63"/>
    <mergeCell ref="A1:D1"/>
    <mergeCell ref="A3:D3"/>
    <mergeCell ref="A2:D2"/>
    <mergeCell ref="A58:A59"/>
    <mergeCell ref="A54:A56"/>
    <mergeCell ref="A48:A52"/>
    <mergeCell ref="A45:A46"/>
    <mergeCell ref="A41:A43"/>
    <mergeCell ref="C48:D48"/>
    <mergeCell ref="C54:D54"/>
    <mergeCell ref="C58:D58"/>
    <mergeCell ref="C25:D25"/>
    <mergeCell ref="C29:D29"/>
    <mergeCell ref="B35:B39"/>
  </mergeCells>
  <phoneticPr fontId="3" type="noConversion"/>
  <conditionalFormatting sqref="D50">
    <cfRule type="cellIs" dxfId="1" priority="1" operator="greaterThan">
      <formula>1.616</formula>
    </cfRule>
    <cfRule type="cellIs" dxfId="0" priority="2" operator="greaterThan">
      <formula>1.616</formula>
    </cfRule>
  </conditionalFormatting>
  <pageMargins left="0.4" right="0.26" top="0.45" bottom="0.3" header="0.43" footer="0.2"/>
  <pageSetup scale="63" fitToHeight="0" orientation="landscape" r:id="rId1"/>
  <headerFooter alignWithMargins="0"/>
  <rowBreaks count="1" manualBreakCount="1">
    <brk id="39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2D414E-7A2D-4389-8023-8B3B7682F486}">
          <x14:formula1>
            <xm:f>'Pay 2019 Valuations'!$B$4:$B$152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40E8-DBDE-4E95-8053-C0B8E47BD8AE}">
  <dimension ref="A1:F151"/>
  <sheetViews>
    <sheetView workbookViewId="0">
      <pane ySplit="1" topLeftCell="A2" activePane="bottomLeft" state="frozen"/>
      <selection pane="bottomLeft" activeCell="A150" sqref="A2:XFD150"/>
    </sheetView>
  </sheetViews>
  <sheetFormatPr defaultRowHeight="15" x14ac:dyDescent="0.25"/>
  <cols>
    <col min="1" max="1" width="13.25" style="72" bestFit="1" customWidth="1"/>
    <col min="2" max="2" width="20" style="72" bestFit="1" customWidth="1"/>
    <col min="3" max="3" width="10.125" style="72" bestFit="1" customWidth="1"/>
    <col min="4" max="4" width="13.875" style="72" bestFit="1" customWidth="1"/>
    <col min="5" max="5" width="17.5" style="72" bestFit="1" customWidth="1"/>
    <col min="6" max="6" width="9.625" style="72" bestFit="1" customWidth="1"/>
    <col min="7" max="16384" width="9" style="72"/>
  </cols>
  <sheetData>
    <row r="1" spans="1:6" x14ac:dyDescent="0.25">
      <c r="A1" s="71" t="s">
        <v>426</v>
      </c>
      <c r="B1" s="71" t="s">
        <v>427</v>
      </c>
      <c r="C1" s="71" t="s">
        <v>428</v>
      </c>
      <c r="D1" s="71" t="s">
        <v>429</v>
      </c>
      <c r="E1" s="71" t="s">
        <v>430</v>
      </c>
      <c r="F1" s="71" t="s">
        <v>431</v>
      </c>
    </row>
    <row r="2" spans="1:6" ht="15.75" x14ac:dyDescent="0.3">
      <c r="A2" s="73">
        <v>6001</v>
      </c>
      <c r="B2" s="73" t="s">
        <v>50</v>
      </c>
      <c r="C2" s="74">
        <v>4469.9399999999996</v>
      </c>
      <c r="D2" s="74">
        <v>701.5</v>
      </c>
      <c r="E2" s="74">
        <v>141.63</v>
      </c>
      <c r="F2" s="74">
        <f t="shared" ref="F2:F33" si="0">SUM(C2:E2)</f>
        <v>5313.07</v>
      </c>
    </row>
    <row r="3" spans="1:6" ht="15.75" x14ac:dyDescent="0.3">
      <c r="A3" s="73">
        <v>58003</v>
      </c>
      <c r="B3" s="73" t="s">
        <v>52</v>
      </c>
      <c r="C3" s="74">
        <v>266.01</v>
      </c>
      <c r="D3" s="74">
        <v>0</v>
      </c>
      <c r="E3" s="74">
        <v>16.990000000000002</v>
      </c>
      <c r="F3" s="74">
        <f t="shared" si="0"/>
        <v>283</v>
      </c>
    </row>
    <row r="4" spans="1:6" ht="15.75" x14ac:dyDescent="0.3">
      <c r="A4" s="73">
        <v>61001</v>
      </c>
      <c r="B4" s="73" t="s">
        <v>54</v>
      </c>
      <c r="C4" s="74">
        <v>338.39</v>
      </c>
      <c r="D4" s="74">
        <v>0</v>
      </c>
      <c r="E4" s="74">
        <v>21.8</v>
      </c>
      <c r="F4" s="74">
        <f t="shared" si="0"/>
        <v>360.19</v>
      </c>
    </row>
    <row r="5" spans="1:6" ht="15.75" x14ac:dyDescent="0.3">
      <c r="A5" s="73">
        <v>11001</v>
      </c>
      <c r="B5" s="73" t="s">
        <v>56</v>
      </c>
      <c r="C5" s="74">
        <v>316</v>
      </c>
      <c r="D5" s="74">
        <v>0</v>
      </c>
      <c r="E5" s="74">
        <v>1</v>
      </c>
      <c r="F5" s="74">
        <f t="shared" si="0"/>
        <v>317</v>
      </c>
    </row>
    <row r="6" spans="1:6" ht="15.75" x14ac:dyDescent="0.3">
      <c r="A6" s="73">
        <v>38001</v>
      </c>
      <c r="B6" s="73" t="s">
        <v>58</v>
      </c>
      <c r="C6" s="74">
        <v>256</v>
      </c>
      <c r="D6" s="74">
        <v>0</v>
      </c>
      <c r="E6" s="74">
        <v>2</v>
      </c>
      <c r="F6" s="74">
        <f t="shared" si="0"/>
        <v>258</v>
      </c>
    </row>
    <row r="7" spans="1:6" ht="15.75" x14ac:dyDescent="0.3">
      <c r="A7" s="73">
        <v>21001</v>
      </c>
      <c r="B7" s="73" t="s">
        <v>60</v>
      </c>
      <c r="C7" s="74">
        <v>179</v>
      </c>
      <c r="D7" s="74">
        <v>4.95</v>
      </c>
      <c r="E7" s="74">
        <v>28</v>
      </c>
      <c r="F7" s="74">
        <f t="shared" si="0"/>
        <v>211.95</v>
      </c>
    </row>
    <row r="8" spans="1:6" ht="15.75" x14ac:dyDescent="0.3">
      <c r="A8" s="73">
        <v>4001</v>
      </c>
      <c r="B8" s="73" t="s">
        <v>62</v>
      </c>
      <c r="C8" s="74">
        <v>232</v>
      </c>
      <c r="D8" s="74">
        <v>0</v>
      </c>
      <c r="E8" s="74">
        <v>6</v>
      </c>
      <c r="F8" s="74">
        <f t="shared" si="0"/>
        <v>238</v>
      </c>
    </row>
    <row r="9" spans="1:6" ht="15.75" x14ac:dyDescent="0.3">
      <c r="A9" s="73">
        <v>49001</v>
      </c>
      <c r="B9" s="73" t="s">
        <v>64</v>
      </c>
      <c r="C9" s="74">
        <v>479</v>
      </c>
      <c r="D9" s="74">
        <v>0</v>
      </c>
      <c r="E9" s="74">
        <v>20</v>
      </c>
      <c r="F9" s="74">
        <f t="shared" si="0"/>
        <v>499</v>
      </c>
    </row>
    <row r="10" spans="1:6" ht="15.75" x14ac:dyDescent="0.3">
      <c r="A10" s="73">
        <v>9001</v>
      </c>
      <c r="B10" s="73" t="s">
        <v>66</v>
      </c>
      <c r="C10" s="74">
        <v>1361.33</v>
      </c>
      <c r="D10" s="74">
        <v>0</v>
      </c>
      <c r="E10" s="74">
        <v>60.42</v>
      </c>
      <c r="F10" s="74">
        <f t="shared" si="0"/>
        <v>1421.75</v>
      </c>
    </row>
    <row r="11" spans="1:6" ht="15.75" x14ac:dyDescent="0.3">
      <c r="A11" s="73">
        <v>3001</v>
      </c>
      <c r="B11" s="73" t="s">
        <v>68</v>
      </c>
      <c r="C11" s="74">
        <v>442</v>
      </c>
      <c r="D11" s="74">
        <v>0</v>
      </c>
      <c r="E11" s="74">
        <v>6</v>
      </c>
      <c r="F11" s="74">
        <f t="shared" si="0"/>
        <v>448</v>
      </c>
    </row>
    <row r="12" spans="1:6" ht="15.75" x14ac:dyDescent="0.3">
      <c r="A12" s="73">
        <v>61002</v>
      </c>
      <c r="B12" s="73" t="s">
        <v>70</v>
      </c>
      <c r="C12" s="74">
        <v>693.33</v>
      </c>
      <c r="D12" s="74">
        <v>0</v>
      </c>
      <c r="E12" s="74">
        <v>27.67</v>
      </c>
      <c r="F12" s="74">
        <f t="shared" si="0"/>
        <v>721</v>
      </c>
    </row>
    <row r="13" spans="1:6" ht="15.75" x14ac:dyDescent="0.3">
      <c r="A13" s="73">
        <v>25001</v>
      </c>
      <c r="B13" s="73" t="s">
        <v>72</v>
      </c>
      <c r="C13" s="74">
        <v>91</v>
      </c>
      <c r="D13" s="74">
        <v>0</v>
      </c>
      <c r="E13" s="74">
        <v>0</v>
      </c>
      <c r="F13" s="74">
        <f t="shared" si="0"/>
        <v>91</v>
      </c>
    </row>
    <row r="14" spans="1:6" ht="15.75" x14ac:dyDescent="0.3">
      <c r="A14" s="73">
        <v>52001</v>
      </c>
      <c r="B14" s="73" t="s">
        <v>74</v>
      </c>
      <c r="C14" s="74">
        <v>146</v>
      </c>
      <c r="D14" s="74">
        <v>0</v>
      </c>
      <c r="E14" s="74">
        <v>44</v>
      </c>
      <c r="F14" s="74">
        <f t="shared" si="0"/>
        <v>190</v>
      </c>
    </row>
    <row r="15" spans="1:6" ht="15.75" x14ac:dyDescent="0.3">
      <c r="A15" s="73">
        <v>4002</v>
      </c>
      <c r="B15" s="73" t="s">
        <v>76</v>
      </c>
      <c r="C15" s="74">
        <v>531</v>
      </c>
      <c r="D15" s="74">
        <v>0</v>
      </c>
      <c r="E15" s="74">
        <v>14.87</v>
      </c>
      <c r="F15" s="74">
        <f t="shared" si="0"/>
        <v>545.87</v>
      </c>
    </row>
    <row r="16" spans="1:6" ht="15.75" x14ac:dyDescent="0.3">
      <c r="A16" s="73">
        <v>22001</v>
      </c>
      <c r="B16" s="73" t="s">
        <v>78</v>
      </c>
      <c r="C16" s="74">
        <v>109</v>
      </c>
      <c r="D16" s="74">
        <v>0</v>
      </c>
      <c r="E16" s="74">
        <v>2</v>
      </c>
      <c r="F16" s="74">
        <f t="shared" si="0"/>
        <v>111</v>
      </c>
    </row>
    <row r="17" spans="1:6" ht="15.75" x14ac:dyDescent="0.3">
      <c r="A17" s="73">
        <v>49002</v>
      </c>
      <c r="B17" s="73" t="s">
        <v>80</v>
      </c>
      <c r="C17" s="74">
        <v>4249.75</v>
      </c>
      <c r="D17" s="74">
        <v>0</v>
      </c>
      <c r="E17" s="74">
        <v>136.25</v>
      </c>
      <c r="F17" s="74">
        <f t="shared" si="0"/>
        <v>4386</v>
      </c>
    </row>
    <row r="18" spans="1:6" ht="15.75" x14ac:dyDescent="0.3">
      <c r="A18" s="73">
        <v>30003</v>
      </c>
      <c r="B18" s="73" t="s">
        <v>82</v>
      </c>
      <c r="C18" s="74">
        <v>340</v>
      </c>
      <c r="D18" s="74">
        <v>1</v>
      </c>
      <c r="E18" s="74">
        <v>36.9</v>
      </c>
      <c r="F18" s="74">
        <f t="shared" si="0"/>
        <v>377.9</v>
      </c>
    </row>
    <row r="19" spans="1:6" ht="15.75" x14ac:dyDescent="0.3">
      <c r="A19" s="73">
        <v>45004</v>
      </c>
      <c r="B19" s="73" t="s">
        <v>84</v>
      </c>
      <c r="C19" s="74">
        <v>418.75</v>
      </c>
      <c r="D19" s="74">
        <v>0</v>
      </c>
      <c r="E19" s="74">
        <v>38</v>
      </c>
      <c r="F19" s="74">
        <f t="shared" si="0"/>
        <v>456.75</v>
      </c>
    </row>
    <row r="20" spans="1:6" ht="15.75" x14ac:dyDescent="0.3">
      <c r="A20" s="73">
        <v>5001</v>
      </c>
      <c r="B20" s="73" t="s">
        <v>86</v>
      </c>
      <c r="C20" s="74">
        <v>3402.03</v>
      </c>
      <c r="D20" s="74">
        <v>26</v>
      </c>
      <c r="E20" s="74">
        <v>84.7</v>
      </c>
      <c r="F20" s="74">
        <f t="shared" si="0"/>
        <v>3512.73</v>
      </c>
    </row>
    <row r="21" spans="1:6" ht="15.75" x14ac:dyDescent="0.3">
      <c r="A21" s="73">
        <v>26002</v>
      </c>
      <c r="B21" s="73" t="s">
        <v>88</v>
      </c>
      <c r="C21" s="74">
        <v>243</v>
      </c>
      <c r="D21" s="74">
        <v>0</v>
      </c>
      <c r="E21" s="74">
        <v>8</v>
      </c>
      <c r="F21" s="74">
        <f t="shared" si="0"/>
        <v>251</v>
      </c>
    </row>
    <row r="22" spans="1:6" ht="15.75" x14ac:dyDescent="0.3">
      <c r="A22" s="73">
        <v>43001</v>
      </c>
      <c r="B22" s="73" t="s">
        <v>90</v>
      </c>
      <c r="C22" s="74">
        <v>193</v>
      </c>
      <c r="D22" s="74">
        <v>0</v>
      </c>
      <c r="E22" s="74">
        <v>15.999999999999998</v>
      </c>
      <c r="F22" s="74">
        <f t="shared" si="0"/>
        <v>209</v>
      </c>
    </row>
    <row r="23" spans="1:6" ht="15.75" x14ac:dyDescent="0.3">
      <c r="A23" s="73">
        <v>41001</v>
      </c>
      <c r="B23" s="73" t="s">
        <v>92</v>
      </c>
      <c r="C23" s="74">
        <v>872.88</v>
      </c>
      <c r="D23" s="74">
        <v>0</v>
      </c>
      <c r="E23" s="74">
        <v>43.85</v>
      </c>
      <c r="F23" s="74">
        <f t="shared" si="0"/>
        <v>916.73</v>
      </c>
    </row>
    <row r="24" spans="1:6" ht="15.75" x14ac:dyDescent="0.3">
      <c r="A24" s="73">
        <v>28001</v>
      </c>
      <c r="B24" s="73" t="s">
        <v>94</v>
      </c>
      <c r="C24" s="74">
        <v>294</v>
      </c>
      <c r="D24" s="74">
        <v>0</v>
      </c>
      <c r="E24" s="74">
        <v>13</v>
      </c>
      <c r="F24" s="74">
        <f t="shared" si="0"/>
        <v>307</v>
      </c>
    </row>
    <row r="25" spans="1:6" ht="15.75" x14ac:dyDescent="0.3">
      <c r="A25" s="73">
        <v>60001</v>
      </c>
      <c r="B25" s="73" t="s">
        <v>96</v>
      </c>
      <c r="C25" s="74">
        <v>273.39</v>
      </c>
      <c r="D25" s="74">
        <v>0</v>
      </c>
      <c r="E25" s="74">
        <v>13.74</v>
      </c>
      <c r="F25" s="74">
        <f t="shared" si="0"/>
        <v>287.13</v>
      </c>
    </row>
    <row r="26" spans="1:6" ht="15.75" x14ac:dyDescent="0.3">
      <c r="A26" s="73">
        <v>7001</v>
      </c>
      <c r="B26" s="73" t="s">
        <v>98</v>
      </c>
      <c r="C26" s="74">
        <v>885.51</v>
      </c>
      <c r="D26" s="74">
        <v>155</v>
      </c>
      <c r="E26" s="74">
        <v>41.8</v>
      </c>
      <c r="F26" s="74">
        <f t="shared" si="0"/>
        <v>1082.31</v>
      </c>
    </row>
    <row r="27" spans="1:6" ht="15.75" x14ac:dyDescent="0.3">
      <c r="A27" s="73">
        <v>39001</v>
      </c>
      <c r="B27" s="73" t="s">
        <v>100</v>
      </c>
      <c r="C27" s="74">
        <v>531</v>
      </c>
      <c r="D27" s="74">
        <v>0</v>
      </c>
      <c r="E27" s="74">
        <v>12</v>
      </c>
      <c r="F27" s="74">
        <f t="shared" si="0"/>
        <v>543</v>
      </c>
    </row>
    <row r="28" spans="1:6" ht="15.75" x14ac:dyDescent="0.3">
      <c r="A28" s="73">
        <v>12002</v>
      </c>
      <c r="B28" s="73" t="s">
        <v>102</v>
      </c>
      <c r="C28" s="74">
        <v>376</v>
      </c>
      <c r="D28" s="74">
        <v>0</v>
      </c>
      <c r="E28" s="74">
        <v>14</v>
      </c>
      <c r="F28" s="74">
        <f t="shared" si="0"/>
        <v>390</v>
      </c>
    </row>
    <row r="29" spans="1:6" ht="15.75" x14ac:dyDescent="0.3">
      <c r="A29" s="73">
        <v>50005</v>
      </c>
      <c r="B29" s="73" t="s">
        <v>104</v>
      </c>
      <c r="C29" s="74">
        <v>252.6</v>
      </c>
      <c r="D29" s="74">
        <v>0</v>
      </c>
      <c r="E29" s="74">
        <v>11</v>
      </c>
      <c r="F29" s="74">
        <f t="shared" si="0"/>
        <v>263.60000000000002</v>
      </c>
    </row>
    <row r="30" spans="1:6" ht="15.75" x14ac:dyDescent="0.3">
      <c r="A30" s="73">
        <v>59003</v>
      </c>
      <c r="B30" s="73" t="s">
        <v>106</v>
      </c>
      <c r="C30" s="74">
        <v>229</v>
      </c>
      <c r="D30" s="74">
        <v>0</v>
      </c>
      <c r="E30" s="74">
        <v>15</v>
      </c>
      <c r="F30" s="74">
        <f t="shared" si="0"/>
        <v>244</v>
      </c>
    </row>
    <row r="31" spans="1:6" ht="15.75" x14ac:dyDescent="0.3">
      <c r="A31" s="73">
        <v>21003</v>
      </c>
      <c r="B31" s="73" t="s">
        <v>108</v>
      </c>
      <c r="C31" s="74">
        <v>253</v>
      </c>
      <c r="D31" s="74">
        <v>20.590000000000003</v>
      </c>
      <c r="E31" s="74">
        <v>48</v>
      </c>
      <c r="F31" s="74">
        <f t="shared" si="0"/>
        <v>321.59000000000003</v>
      </c>
    </row>
    <row r="32" spans="1:6" ht="15.75" x14ac:dyDescent="0.3">
      <c r="A32" s="73">
        <v>16001</v>
      </c>
      <c r="B32" s="73" t="s">
        <v>110</v>
      </c>
      <c r="C32" s="74">
        <v>958.86</v>
      </c>
      <c r="D32" s="74">
        <v>0</v>
      </c>
      <c r="E32" s="74">
        <v>99.3</v>
      </c>
      <c r="F32" s="74">
        <f t="shared" si="0"/>
        <v>1058.1600000000001</v>
      </c>
    </row>
    <row r="33" spans="1:6" ht="15.75" x14ac:dyDescent="0.3">
      <c r="A33" s="73">
        <v>61008</v>
      </c>
      <c r="B33" s="73" t="s">
        <v>112</v>
      </c>
      <c r="C33" s="74">
        <v>1355.41</v>
      </c>
      <c r="D33" s="74">
        <v>0</v>
      </c>
      <c r="E33" s="74">
        <v>12</v>
      </c>
      <c r="F33" s="74">
        <f t="shared" si="0"/>
        <v>1367.41</v>
      </c>
    </row>
    <row r="34" spans="1:6" ht="15.75" x14ac:dyDescent="0.3">
      <c r="A34" s="73">
        <v>38002</v>
      </c>
      <c r="B34" s="73" t="s">
        <v>114</v>
      </c>
      <c r="C34" s="74">
        <v>285</v>
      </c>
      <c r="D34" s="74">
        <v>0</v>
      </c>
      <c r="E34" s="74">
        <v>13</v>
      </c>
      <c r="F34" s="74">
        <f t="shared" ref="F34:F65" si="1">SUM(C34:E34)</f>
        <v>298</v>
      </c>
    </row>
    <row r="35" spans="1:6" ht="15.75" x14ac:dyDescent="0.3">
      <c r="A35" s="73">
        <v>49003</v>
      </c>
      <c r="B35" s="73" t="s">
        <v>116</v>
      </c>
      <c r="C35" s="74">
        <v>951.27</v>
      </c>
      <c r="D35" s="74">
        <v>198.58999999999995</v>
      </c>
      <c r="E35" s="74">
        <v>38.200000000000003</v>
      </c>
      <c r="F35" s="74">
        <f t="shared" si="1"/>
        <v>1188.06</v>
      </c>
    </row>
    <row r="36" spans="1:6" ht="15.75" x14ac:dyDescent="0.3">
      <c r="A36" s="73">
        <v>5006</v>
      </c>
      <c r="B36" s="73" t="s">
        <v>118</v>
      </c>
      <c r="C36" s="74">
        <v>379</v>
      </c>
      <c r="D36" s="74">
        <v>0</v>
      </c>
      <c r="E36" s="74">
        <v>17</v>
      </c>
      <c r="F36" s="74">
        <f t="shared" si="1"/>
        <v>396</v>
      </c>
    </row>
    <row r="37" spans="1:6" ht="15.75" x14ac:dyDescent="0.3">
      <c r="A37" s="73">
        <v>19004</v>
      </c>
      <c r="B37" s="73" t="s">
        <v>120</v>
      </c>
      <c r="C37" s="74">
        <v>513.25</v>
      </c>
      <c r="D37" s="74">
        <v>0</v>
      </c>
      <c r="E37" s="74">
        <v>23.75</v>
      </c>
      <c r="F37" s="74">
        <f t="shared" si="1"/>
        <v>537</v>
      </c>
    </row>
    <row r="38" spans="1:6" ht="15.75" x14ac:dyDescent="0.3">
      <c r="A38" s="73">
        <v>56002</v>
      </c>
      <c r="B38" s="73" t="s">
        <v>122</v>
      </c>
      <c r="C38" s="74">
        <v>160</v>
      </c>
      <c r="D38" s="74">
        <v>0</v>
      </c>
      <c r="E38" s="74">
        <v>0</v>
      </c>
      <c r="F38" s="74">
        <f t="shared" si="1"/>
        <v>160</v>
      </c>
    </row>
    <row r="39" spans="1:6" ht="15.75" x14ac:dyDescent="0.3">
      <c r="A39" s="73">
        <v>51001</v>
      </c>
      <c r="B39" s="73" t="s">
        <v>124</v>
      </c>
      <c r="C39" s="74">
        <v>2907</v>
      </c>
      <c r="D39" s="74">
        <v>0</v>
      </c>
      <c r="E39" s="74">
        <v>172</v>
      </c>
      <c r="F39" s="74">
        <f t="shared" si="1"/>
        <v>3079</v>
      </c>
    </row>
    <row r="40" spans="1:6" ht="15.75" x14ac:dyDescent="0.3">
      <c r="A40" s="73">
        <v>64002</v>
      </c>
      <c r="B40" s="73" t="s">
        <v>126</v>
      </c>
      <c r="C40" s="74">
        <v>362</v>
      </c>
      <c r="D40" s="74">
        <v>2</v>
      </c>
      <c r="E40" s="74">
        <v>7</v>
      </c>
      <c r="F40" s="74">
        <f t="shared" si="1"/>
        <v>371</v>
      </c>
    </row>
    <row r="41" spans="1:6" ht="15.75" x14ac:dyDescent="0.3">
      <c r="A41" s="73">
        <v>20001</v>
      </c>
      <c r="B41" s="73" t="s">
        <v>128</v>
      </c>
      <c r="C41" s="74">
        <v>345.01</v>
      </c>
      <c r="D41" s="74">
        <v>0</v>
      </c>
      <c r="E41" s="74">
        <v>110</v>
      </c>
      <c r="F41" s="74">
        <f t="shared" si="1"/>
        <v>455.01</v>
      </c>
    </row>
    <row r="42" spans="1:6" ht="15.75" x14ac:dyDescent="0.3">
      <c r="A42" s="73">
        <v>23001</v>
      </c>
      <c r="B42" s="73" t="s">
        <v>130</v>
      </c>
      <c r="C42" s="74">
        <v>159.13999999999999</v>
      </c>
      <c r="D42" s="74">
        <v>0</v>
      </c>
      <c r="E42" s="74">
        <v>7.86</v>
      </c>
      <c r="F42" s="74">
        <f t="shared" si="1"/>
        <v>167</v>
      </c>
    </row>
    <row r="43" spans="1:6" ht="15.75" x14ac:dyDescent="0.3">
      <c r="A43" s="73">
        <v>22005</v>
      </c>
      <c r="B43" s="73" t="s">
        <v>132</v>
      </c>
      <c r="C43" s="74">
        <v>140</v>
      </c>
      <c r="D43" s="74">
        <v>0</v>
      </c>
      <c r="E43" s="74">
        <v>10</v>
      </c>
      <c r="F43" s="74">
        <f t="shared" si="1"/>
        <v>150</v>
      </c>
    </row>
    <row r="44" spans="1:6" ht="15.75" x14ac:dyDescent="0.3">
      <c r="A44" s="73">
        <v>16002</v>
      </c>
      <c r="B44" s="73" t="s">
        <v>134</v>
      </c>
      <c r="C44" s="74">
        <v>13</v>
      </c>
      <c r="D44" s="74">
        <v>0</v>
      </c>
      <c r="E44" s="74">
        <v>0</v>
      </c>
      <c r="F44" s="74">
        <f t="shared" si="1"/>
        <v>13</v>
      </c>
    </row>
    <row r="45" spans="1:6" ht="15.75" x14ac:dyDescent="0.3">
      <c r="A45" s="73">
        <v>61007</v>
      </c>
      <c r="B45" s="73" t="s">
        <v>136</v>
      </c>
      <c r="C45" s="74">
        <v>687</v>
      </c>
      <c r="D45" s="74">
        <v>0</v>
      </c>
      <c r="E45" s="74">
        <v>13</v>
      </c>
      <c r="F45" s="74">
        <f t="shared" si="1"/>
        <v>700</v>
      </c>
    </row>
    <row r="46" spans="1:6" ht="15.75" x14ac:dyDescent="0.3">
      <c r="A46" s="73">
        <v>5003</v>
      </c>
      <c r="B46" s="73" t="s">
        <v>138</v>
      </c>
      <c r="C46" s="74">
        <v>322</v>
      </c>
      <c r="D46" s="74">
        <v>0</v>
      </c>
      <c r="E46" s="74">
        <v>23</v>
      </c>
      <c r="F46" s="74">
        <f t="shared" si="1"/>
        <v>345</v>
      </c>
    </row>
    <row r="47" spans="1:6" ht="15.75" x14ac:dyDescent="0.3">
      <c r="A47" s="73">
        <v>28002</v>
      </c>
      <c r="B47" s="73" t="s">
        <v>140</v>
      </c>
      <c r="C47" s="74">
        <v>261</v>
      </c>
      <c r="D47" s="74">
        <v>4</v>
      </c>
      <c r="E47" s="74">
        <v>15</v>
      </c>
      <c r="F47" s="74">
        <f t="shared" si="1"/>
        <v>280</v>
      </c>
    </row>
    <row r="48" spans="1:6" ht="15.75" x14ac:dyDescent="0.3">
      <c r="A48" s="73">
        <v>17001</v>
      </c>
      <c r="B48" s="73" t="s">
        <v>142</v>
      </c>
      <c r="C48" s="74">
        <v>269.8</v>
      </c>
      <c r="D48" s="74">
        <v>0</v>
      </c>
      <c r="E48" s="74">
        <v>4</v>
      </c>
      <c r="F48" s="74">
        <f t="shared" si="1"/>
        <v>273.8</v>
      </c>
    </row>
    <row r="49" spans="1:6" ht="15.75" x14ac:dyDescent="0.3">
      <c r="A49" s="73">
        <v>44001</v>
      </c>
      <c r="B49" s="73" t="s">
        <v>144</v>
      </c>
      <c r="C49" s="74">
        <v>156.97999999999999</v>
      </c>
      <c r="D49" s="74">
        <v>0</v>
      </c>
      <c r="E49" s="74">
        <v>7.46</v>
      </c>
      <c r="F49" s="74">
        <f t="shared" si="1"/>
        <v>164.44</v>
      </c>
    </row>
    <row r="50" spans="1:6" ht="15.75" x14ac:dyDescent="0.3">
      <c r="A50" s="73">
        <v>46002</v>
      </c>
      <c r="B50" s="73" t="s">
        <v>146</v>
      </c>
      <c r="C50" s="74">
        <v>177</v>
      </c>
      <c r="D50" s="74">
        <v>0</v>
      </c>
      <c r="E50" s="74">
        <v>13</v>
      </c>
      <c r="F50" s="74">
        <f t="shared" si="1"/>
        <v>190</v>
      </c>
    </row>
    <row r="51" spans="1:6" ht="15.75" x14ac:dyDescent="0.3">
      <c r="A51" s="73">
        <v>24004</v>
      </c>
      <c r="B51" s="73" t="s">
        <v>148</v>
      </c>
      <c r="C51" s="74">
        <v>311</v>
      </c>
      <c r="D51" s="74">
        <v>0</v>
      </c>
      <c r="E51" s="74">
        <v>33</v>
      </c>
      <c r="F51" s="74">
        <f t="shared" si="1"/>
        <v>344</v>
      </c>
    </row>
    <row r="52" spans="1:6" ht="15.75" x14ac:dyDescent="0.3">
      <c r="A52" s="73">
        <v>50003</v>
      </c>
      <c r="B52" s="73" t="s">
        <v>150</v>
      </c>
      <c r="C52" s="74">
        <v>690.28</v>
      </c>
      <c r="D52" s="74">
        <v>0</v>
      </c>
      <c r="E52" s="74">
        <v>21.72</v>
      </c>
      <c r="F52" s="74">
        <f t="shared" si="1"/>
        <v>712</v>
      </c>
    </row>
    <row r="53" spans="1:6" ht="15.75" x14ac:dyDescent="0.3">
      <c r="A53" s="73">
        <v>14001</v>
      </c>
      <c r="B53" s="73" t="s">
        <v>152</v>
      </c>
      <c r="C53" s="74">
        <v>257</v>
      </c>
      <c r="D53" s="74">
        <v>0</v>
      </c>
      <c r="E53" s="74">
        <v>4</v>
      </c>
      <c r="F53" s="74">
        <f t="shared" si="1"/>
        <v>261</v>
      </c>
    </row>
    <row r="54" spans="1:6" ht="15.75" x14ac:dyDescent="0.3">
      <c r="A54" s="73">
        <v>6002</v>
      </c>
      <c r="B54" s="73" t="s">
        <v>154</v>
      </c>
      <c r="C54" s="74">
        <v>163</v>
      </c>
      <c r="D54" s="74">
        <v>0</v>
      </c>
      <c r="E54" s="74">
        <v>6</v>
      </c>
      <c r="F54" s="74">
        <f t="shared" si="1"/>
        <v>169</v>
      </c>
    </row>
    <row r="55" spans="1:6" ht="15.75" x14ac:dyDescent="0.3">
      <c r="A55" s="73">
        <v>33001</v>
      </c>
      <c r="B55" s="73" t="s">
        <v>156</v>
      </c>
      <c r="C55" s="74">
        <v>320.02999999999997</v>
      </c>
      <c r="D55" s="74">
        <v>38.980000000000004</v>
      </c>
      <c r="E55" s="74">
        <v>17.940000000000001</v>
      </c>
      <c r="F55" s="74">
        <f t="shared" si="1"/>
        <v>376.95</v>
      </c>
    </row>
    <row r="56" spans="1:6" ht="15.75" x14ac:dyDescent="0.3">
      <c r="A56" s="73">
        <v>49004</v>
      </c>
      <c r="B56" s="73" t="s">
        <v>158</v>
      </c>
      <c r="C56" s="74">
        <v>480.43</v>
      </c>
      <c r="D56" s="74">
        <v>0</v>
      </c>
      <c r="E56" s="74">
        <v>27.57</v>
      </c>
      <c r="F56" s="74">
        <f t="shared" si="1"/>
        <v>508</v>
      </c>
    </row>
    <row r="57" spans="1:6" ht="15.75" x14ac:dyDescent="0.3">
      <c r="A57" s="73">
        <v>63001</v>
      </c>
      <c r="B57" s="73" t="s">
        <v>160</v>
      </c>
      <c r="C57" s="74">
        <v>293</v>
      </c>
      <c r="D57" s="74">
        <v>2</v>
      </c>
      <c r="E57" s="74">
        <v>8.9</v>
      </c>
      <c r="F57" s="74">
        <f t="shared" si="1"/>
        <v>303.89999999999998</v>
      </c>
    </row>
    <row r="58" spans="1:6" ht="15.75" x14ac:dyDescent="0.3">
      <c r="A58" s="73">
        <v>53001</v>
      </c>
      <c r="B58" s="73" t="s">
        <v>162</v>
      </c>
      <c r="C58" s="74">
        <v>239.04</v>
      </c>
      <c r="D58" s="74">
        <v>0</v>
      </c>
      <c r="E58" s="74">
        <v>12.96</v>
      </c>
      <c r="F58" s="74">
        <f t="shared" si="1"/>
        <v>252</v>
      </c>
    </row>
    <row r="59" spans="1:6" ht="15.75" x14ac:dyDescent="0.3">
      <c r="A59" s="73">
        <v>26004</v>
      </c>
      <c r="B59" s="73" t="s">
        <v>164</v>
      </c>
      <c r="C59" s="74">
        <v>373.6</v>
      </c>
      <c r="D59" s="74">
        <v>0</v>
      </c>
      <c r="E59" s="74">
        <v>8</v>
      </c>
      <c r="F59" s="74">
        <f t="shared" si="1"/>
        <v>381.6</v>
      </c>
    </row>
    <row r="60" spans="1:6" ht="15.75" x14ac:dyDescent="0.3">
      <c r="A60" s="73">
        <v>6006</v>
      </c>
      <c r="B60" s="73" t="s">
        <v>166</v>
      </c>
      <c r="C60" s="74">
        <v>578.87</v>
      </c>
      <c r="D60" s="74">
        <v>0</v>
      </c>
      <c r="E60" s="74">
        <v>33.700000000000003</v>
      </c>
      <c r="F60" s="74">
        <f t="shared" si="1"/>
        <v>612.57000000000005</v>
      </c>
    </row>
    <row r="61" spans="1:6" ht="15.75" x14ac:dyDescent="0.3">
      <c r="A61" s="73">
        <v>27001</v>
      </c>
      <c r="B61" s="73" t="s">
        <v>168</v>
      </c>
      <c r="C61" s="74">
        <v>310</v>
      </c>
      <c r="D61" s="74">
        <v>0</v>
      </c>
      <c r="E61" s="74">
        <v>7</v>
      </c>
      <c r="F61" s="74">
        <f t="shared" si="1"/>
        <v>317</v>
      </c>
    </row>
    <row r="62" spans="1:6" ht="15.75" x14ac:dyDescent="0.3">
      <c r="A62" s="73">
        <v>28003</v>
      </c>
      <c r="B62" s="73" t="s">
        <v>170</v>
      </c>
      <c r="C62" s="74">
        <v>810</v>
      </c>
      <c r="D62" s="74">
        <v>0</v>
      </c>
      <c r="E62" s="74">
        <v>31</v>
      </c>
      <c r="F62" s="74">
        <f t="shared" si="1"/>
        <v>841</v>
      </c>
    </row>
    <row r="63" spans="1:6" ht="15.75" x14ac:dyDescent="0.3">
      <c r="A63" s="73">
        <v>30001</v>
      </c>
      <c r="B63" s="73" t="s">
        <v>172</v>
      </c>
      <c r="C63" s="74">
        <v>402</v>
      </c>
      <c r="D63" s="74">
        <v>0</v>
      </c>
      <c r="E63" s="74">
        <v>28</v>
      </c>
      <c r="F63" s="74">
        <f t="shared" si="1"/>
        <v>430</v>
      </c>
    </row>
    <row r="64" spans="1:6" ht="15.75" x14ac:dyDescent="0.3">
      <c r="A64" s="73">
        <v>31001</v>
      </c>
      <c r="B64" s="73" t="s">
        <v>174</v>
      </c>
      <c r="C64" s="74">
        <v>200</v>
      </c>
      <c r="D64" s="74">
        <v>0</v>
      </c>
      <c r="E64" s="74">
        <v>10.75</v>
      </c>
      <c r="F64" s="74">
        <f t="shared" si="1"/>
        <v>210.75</v>
      </c>
    </row>
    <row r="65" spans="1:6" ht="15.75" x14ac:dyDescent="0.3">
      <c r="A65" s="73">
        <v>41002</v>
      </c>
      <c r="B65" s="73" t="s">
        <v>176</v>
      </c>
      <c r="C65" s="74">
        <v>4807.7700000000004</v>
      </c>
      <c r="D65" s="74">
        <v>1028.4500000000003</v>
      </c>
      <c r="E65" s="74">
        <v>137.21</v>
      </c>
      <c r="F65" s="74">
        <f t="shared" si="1"/>
        <v>5973.4300000000012</v>
      </c>
    </row>
    <row r="66" spans="1:6" ht="15.75" x14ac:dyDescent="0.3">
      <c r="A66" s="73">
        <v>14002</v>
      </c>
      <c r="B66" s="73" t="s">
        <v>178</v>
      </c>
      <c r="C66" s="74">
        <v>176</v>
      </c>
      <c r="D66" s="74">
        <v>0</v>
      </c>
      <c r="E66" s="74">
        <v>0</v>
      </c>
      <c r="F66" s="74">
        <f t="shared" ref="F66:F97" si="2">SUM(C66:E66)</f>
        <v>176</v>
      </c>
    </row>
    <row r="67" spans="1:6" ht="15.75" x14ac:dyDescent="0.3">
      <c r="A67" s="73">
        <v>10001</v>
      </c>
      <c r="B67" s="73" t="s">
        <v>180</v>
      </c>
      <c r="C67" s="74">
        <v>119</v>
      </c>
      <c r="D67" s="74">
        <v>0</v>
      </c>
      <c r="E67" s="74">
        <v>0</v>
      </c>
      <c r="F67" s="74">
        <f t="shared" si="2"/>
        <v>119</v>
      </c>
    </row>
    <row r="68" spans="1:6" ht="15.75" x14ac:dyDescent="0.3">
      <c r="A68" s="73">
        <v>34002</v>
      </c>
      <c r="B68" s="73" t="s">
        <v>182</v>
      </c>
      <c r="C68" s="74">
        <v>232.95</v>
      </c>
      <c r="D68" s="74">
        <v>0</v>
      </c>
      <c r="E68" s="74">
        <v>12</v>
      </c>
      <c r="F68" s="74">
        <f t="shared" si="2"/>
        <v>244.95</v>
      </c>
    </row>
    <row r="69" spans="1:6" ht="15.75" x14ac:dyDescent="0.3">
      <c r="A69" s="73">
        <v>51002</v>
      </c>
      <c r="B69" s="73" t="s">
        <v>184</v>
      </c>
      <c r="C69" s="74">
        <v>453.4</v>
      </c>
      <c r="D69" s="74">
        <v>0</v>
      </c>
      <c r="E69" s="74">
        <v>17.600000000000001</v>
      </c>
      <c r="F69" s="74">
        <f t="shared" si="2"/>
        <v>471</v>
      </c>
    </row>
    <row r="70" spans="1:6" ht="15.75" x14ac:dyDescent="0.3">
      <c r="A70" s="73">
        <v>56006</v>
      </c>
      <c r="B70" s="73" t="s">
        <v>186</v>
      </c>
      <c r="C70" s="74">
        <v>230.38</v>
      </c>
      <c r="D70" s="74">
        <v>0</v>
      </c>
      <c r="E70" s="74">
        <v>5.62</v>
      </c>
      <c r="F70" s="74">
        <f t="shared" si="2"/>
        <v>236</v>
      </c>
    </row>
    <row r="71" spans="1:6" ht="15.75" x14ac:dyDescent="0.3">
      <c r="A71" s="73">
        <v>23002</v>
      </c>
      <c r="B71" s="73" t="s">
        <v>188</v>
      </c>
      <c r="C71" s="74">
        <v>761.24</v>
      </c>
      <c r="D71" s="74">
        <v>6</v>
      </c>
      <c r="E71" s="74">
        <v>49.55</v>
      </c>
      <c r="F71" s="74">
        <f t="shared" si="2"/>
        <v>816.79</v>
      </c>
    </row>
    <row r="72" spans="1:6" ht="15.75" x14ac:dyDescent="0.3">
      <c r="A72" s="73">
        <v>53002</v>
      </c>
      <c r="B72" s="73" t="s">
        <v>190</v>
      </c>
      <c r="C72" s="74">
        <v>104</v>
      </c>
      <c r="D72" s="74">
        <v>0</v>
      </c>
      <c r="E72" s="74">
        <v>9</v>
      </c>
      <c r="F72" s="74">
        <f t="shared" si="2"/>
        <v>113</v>
      </c>
    </row>
    <row r="73" spans="1:6" ht="15.75" x14ac:dyDescent="0.3">
      <c r="A73" s="73">
        <v>48003</v>
      </c>
      <c r="B73" s="73" t="s">
        <v>192</v>
      </c>
      <c r="C73" s="74">
        <v>363.1</v>
      </c>
      <c r="D73" s="74">
        <v>0</v>
      </c>
      <c r="E73" s="74">
        <v>17</v>
      </c>
      <c r="F73" s="74">
        <f t="shared" si="2"/>
        <v>380.1</v>
      </c>
    </row>
    <row r="74" spans="1:6" ht="15.75" x14ac:dyDescent="0.3">
      <c r="A74" s="73">
        <v>2002</v>
      </c>
      <c r="B74" s="73" t="s">
        <v>194</v>
      </c>
      <c r="C74" s="74">
        <v>2660.62</v>
      </c>
      <c r="D74" s="74">
        <v>311.27999999999997</v>
      </c>
      <c r="E74" s="74">
        <v>71.94</v>
      </c>
      <c r="F74" s="74">
        <f t="shared" si="2"/>
        <v>3043.8399999999997</v>
      </c>
    </row>
    <row r="75" spans="1:6" ht="15.75" x14ac:dyDescent="0.3">
      <c r="A75" s="73">
        <v>22006</v>
      </c>
      <c r="B75" s="73" t="s">
        <v>196</v>
      </c>
      <c r="C75" s="74">
        <v>422.49</v>
      </c>
      <c r="D75" s="74">
        <v>0</v>
      </c>
      <c r="E75" s="74">
        <v>5</v>
      </c>
      <c r="F75" s="74">
        <f t="shared" si="2"/>
        <v>427.49</v>
      </c>
    </row>
    <row r="76" spans="1:6" ht="15.75" x14ac:dyDescent="0.3">
      <c r="A76" s="73">
        <v>13003</v>
      </c>
      <c r="B76" s="73" t="s">
        <v>198</v>
      </c>
      <c r="C76" s="74">
        <v>283.72000000000003</v>
      </c>
      <c r="D76" s="74">
        <v>0</v>
      </c>
      <c r="E76" s="74">
        <v>0.85</v>
      </c>
      <c r="F76" s="74">
        <f t="shared" si="2"/>
        <v>284.57000000000005</v>
      </c>
    </row>
    <row r="77" spans="1:6" ht="15.75" x14ac:dyDescent="0.3">
      <c r="A77" s="73">
        <v>2003</v>
      </c>
      <c r="B77" s="73" t="s">
        <v>200</v>
      </c>
      <c r="C77" s="74">
        <v>223.2</v>
      </c>
      <c r="D77" s="74">
        <v>0</v>
      </c>
      <c r="E77" s="74">
        <v>17</v>
      </c>
      <c r="F77" s="74">
        <f t="shared" si="2"/>
        <v>240.2</v>
      </c>
    </row>
    <row r="78" spans="1:6" ht="15.75" x14ac:dyDescent="0.3">
      <c r="A78" s="73">
        <v>37003</v>
      </c>
      <c r="B78" s="73" t="s">
        <v>202</v>
      </c>
      <c r="C78" s="74">
        <v>179</v>
      </c>
      <c r="D78" s="74">
        <v>0</v>
      </c>
      <c r="E78" s="74">
        <v>19</v>
      </c>
      <c r="F78" s="74">
        <f t="shared" si="2"/>
        <v>198</v>
      </c>
    </row>
    <row r="79" spans="1:6" ht="15.75" x14ac:dyDescent="0.3">
      <c r="A79" s="73">
        <v>35002</v>
      </c>
      <c r="B79" s="73" t="s">
        <v>204</v>
      </c>
      <c r="C79" s="74">
        <v>322</v>
      </c>
      <c r="D79" s="74">
        <v>0</v>
      </c>
      <c r="E79" s="74">
        <v>10</v>
      </c>
      <c r="F79" s="74">
        <f t="shared" si="2"/>
        <v>332</v>
      </c>
    </row>
    <row r="80" spans="1:6" ht="15.75" x14ac:dyDescent="0.3">
      <c r="A80" s="73">
        <v>7002</v>
      </c>
      <c r="B80" s="73" t="s">
        <v>206</v>
      </c>
      <c r="C80" s="74">
        <v>305.25</v>
      </c>
      <c r="D80" s="74">
        <v>0</v>
      </c>
      <c r="E80" s="74">
        <v>12.75</v>
      </c>
      <c r="F80" s="74">
        <f t="shared" si="2"/>
        <v>318</v>
      </c>
    </row>
    <row r="81" spans="1:6" ht="15.75" x14ac:dyDescent="0.3">
      <c r="A81" s="73">
        <v>38003</v>
      </c>
      <c r="B81" s="73" t="s">
        <v>208</v>
      </c>
      <c r="C81" s="74">
        <v>164</v>
      </c>
      <c r="D81" s="74">
        <v>0</v>
      </c>
      <c r="E81" s="74">
        <v>3</v>
      </c>
      <c r="F81" s="74">
        <f t="shared" si="2"/>
        <v>167</v>
      </c>
    </row>
    <row r="82" spans="1:6" ht="15.75" x14ac:dyDescent="0.3">
      <c r="A82" s="73">
        <v>45005</v>
      </c>
      <c r="B82" s="73" t="s">
        <v>210</v>
      </c>
      <c r="C82" s="74">
        <v>211</v>
      </c>
      <c r="D82" s="74">
        <v>0</v>
      </c>
      <c r="E82" s="74">
        <v>1</v>
      </c>
      <c r="F82" s="74">
        <f t="shared" si="2"/>
        <v>212</v>
      </c>
    </row>
    <row r="83" spans="1:6" ht="15.75" x14ac:dyDescent="0.3">
      <c r="A83" s="73">
        <v>40001</v>
      </c>
      <c r="B83" s="73" t="s">
        <v>212</v>
      </c>
      <c r="C83" s="74">
        <v>757.99</v>
      </c>
      <c r="D83" s="74">
        <v>0</v>
      </c>
      <c r="E83" s="74">
        <v>46.26</v>
      </c>
      <c r="F83" s="74">
        <f t="shared" si="2"/>
        <v>804.25</v>
      </c>
    </row>
    <row r="84" spans="1:6" ht="15.75" x14ac:dyDescent="0.3">
      <c r="A84" s="73">
        <v>52004</v>
      </c>
      <c r="B84" s="73" t="s">
        <v>214</v>
      </c>
      <c r="C84" s="74">
        <v>238.82</v>
      </c>
      <c r="D84" s="74">
        <v>0</v>
      </c>
      <c r="E84" s="74">
        <v>13.75</v>
      </c>
      <c r="F84" s="74">
        <f t="shared" si="2"/>
        <v>252.57</v>
      </c>
    </row>
    <row r="85" spans="1:6" ht="15.75" x14ac:dyDescent="0.3">
      <c r="A85" s="73">
        <v>41004</v>
      </c>
      <c r="B85" s="73" t="s">
        <v>216</v>
      </c>
      <c r="C85" s="74">
        <v>1123.75</v>
      </c>
      <c r="D85" s="74">
        <v>0</v>
      </c>
      <c r="E85" s="74">
        <v>43</v>
      </c>
      <c r="F85" s="74">
        <f t="shared" si="2"/>
        <v>1166.75</v>
      </c>
    </row>
    <row r="86" spans="1:6" ht="15.75" x14ac:dyDescent="0.3">
      <c r="A86" s="73">
        <v>44002</v>
      </c>
      <c r="B86" s="73" t="s">
        <v>218</v>
      </c>
      <c r="C86" s="74">
        <v>200</v>
      </c>
      <c r="D86" s="74">
        <v>0</v>
      </c>
      <c r="E86" s="74">
        <v>8</v>
      </c>
      <c r="F86" s="74">
        <f t="shared" si="2"/>
        <v>208</v>
      </c>
    </row>
    <row r="87" spans="1:6" ht="15.75" x14ac:dyDescent="0.3">
      <c r="A87" s="73">
        <v>42001</v>
      </c>
      <c r="B87" s="73" t="s">
        <v>220</v>
      </c>
      <c r="C87" s="74">
        <v>366</v>
      </c>
      <c r="D87" s="74">
        <v>0</v>
      </c>
      <c r="E87" s="74">
        <v>11</v>
      </c>
      <c r="F87" s="74">
        <f t="shared" si="2"/>
        <v>377</v>
      </c>
    </row>
    <row r="88" spans="1:6" ht="15.75" x14ac:dyDescent="0.3">
      <c r="A88" s="73">
        <v>39002</v>
      </c>
      <c r="B88" s="73" t="s">
        <v>222</v>
      </c>
      <c r="C88" s="74">
        <v>1205.8</v>
      </c>
      <c r="D88" s="74">
        <v>48.610000000000007</v>
      </c>
      <c r="E88" s="74">
        <v>29.55</v>
      </c>
      <c r="F88" s="74">
        <f t="shared" si="2"/>
        <v>1283.9599999999998</v>
      </c>
    </row>
    <row r="89" spans="1:6" ht="15.75" x14ac:dyDescent="0.3">
      <c r="A89" s="73">
        <v>60003</v>
      </c>
      <c r="B89" s="73" t="s">
        <v>224</v>
      </c>
      <c r="C89" s="74">
        <v>167</v>
      </c>
      <c r="D89" s="74">
        <v>11.98</v>
      </c>
      <c r="E89" s="74">
        <v>24</v>
      </c>
      <c r="F89" s="74">
        <f t="shared" si="2"/>
        <v>202.98</v>
      </c>
    </row>
    <row r="90" spans="1:6" ht="15.75" x14ac:dyDescent="0.3">
      <c r="A90" s="73">
        <v>43007</v>
      </c>
      <c r="B90" s="73" t="s">
        <v>226</v>
      </c>
      <c r="C90" s="74">
        <v>377.91</v>
      </c>
      <c r="D90" s="74">
        <v>32.080000000000005</v>
      </c>
      <c r="E90" s="74">
        <v>19.309999999999999</v>
      </c>
      <c r="F90" s="74">
        <f t="shared" si="2"/>
        <v>429.3</v>
      </c>
    </row>
    <row r="91" spans="1:6" ht="15.75" x14ac:dyDescent="0.3">
      <c r="A91" s="73">
        <v>15001</v>
      </c>
      <c r="B91" s="73" t="s">
        <v>228</v>
      </c>
      <c r="C91" s="74">
        <v>171</v>
      </c>
      <c r="D91" s="74">
        <v>0</v>
      </c>
      <c r="E91" s="74">
        <v>6</v>
      </c>
      <c r="F91" s="74">
        <f t="shared" si="2"/>
        <v>177</v>
      </c>
    </row>
    <row r="92" spans="1:6" ht="15.75" x14ac:dyDescent="0.3">
      <c r="A92" s="73">
        <v>15002</v>
      </c>
      <c r="B92" s="73" t="s">
        <v>230</v>
      </c>
      <c r="C92" s="74">
        <v>444.87</v>
      </c>
      <c r="D92" s="74">
        <v>0</v>
      </c>
      <c r="E92" s="74">
        <v>11.51</v>
      </c>
      <c r="F92" s="74">
        <f t="shared" si="2"/>
        <v>456.38</v>
      </c>
    </row>
    <row r="93" spans="1:6" ht="15.75" x14ac:dyDescent="0.3">
      <c r="A93" s="73">
        <v>46001</v>
      </c>
      <c r="B93" s="73" t="s">
        <v>232</v>
      </c>
      <c r="C93" s="74">
        <v>2878.35</v>
      </c>
      <c r="D93" s="74">
        <v>0</v>
      </c>
      <c r="E93" s="74">
        <v>186.91</v>
      </c>
      <c r="F93" s="74">
        <f t="shared" si="2"/>
        <v>3065.2599999999998</v>
      </c>
    </row>
    <row r="94" spans="1:6" ht="15.75" x14ac:dyDescent="0.3">
      <c r="A94" s="73">
        <v>33002</v>
      </c>
      <c r="B94" s="73" t="s">
        <v>234</v>
      </c>
      <c r="C94" s="74">
        <v>277</v>
      </c>
      <c r="D94" s="74">
        <v>2</v>
      </c>
      <c r="E94" s="74">
        <v>12</v>
      </c>
      <c r="F94" s="74">
        <f t="shared" si="2"/>
        <v>291</v>
      </c>
    </row>
    <row r="95" spans="1:6" ht="15.75" x14ac:dyDescent="0.3">
      <c r="A95" s="73">
        <v>25004</v>
      </c>
      <c r="B95" s="73" t="s">
        <v>236</v>
      </c>
      <c r="C95" s="74">
        <v>987.2</v>
      </c>
      <c r="D95" s="74">
        <v>71.820000000000093</v>
      </c>
      <c r="E95" s="74">
        <v>56</v>
      </c>
      <c r="F95" s="74">
        <f t="shared" si="2"/>
        <v>1115.0200000000002</v>
      </c>
    </row>
    <row r="96" spans="1:6" ht="15.75" x14ac:dyDescent="0.3">
      <c r="A96" s="73">
        <v>29004</v>
      </c>
      <c r="B96" s="73" t="s">
        <v>238</v>
      </c>
      <c r="C96" s="74">
        <v>453.04</v>
      </c>
      <c r="D96" s="74">
        <v>66.97</v>
      </c>
      <c r="E96" s="74">
        <v>9</v>
      </c>
      <c r="F96" s="74">
        <f t="shared" si="2"/>
        <v>529.01</v>
      </c>
    </row>
    <row r="97" spans="1:6" ht="15.75" x14ac:dyDescent="0.3">
      <c r="A97" s="73">
        <v>17002</v>
      </c>
      <c r="B97" s="73" t="s">
        <v>240</v>
      </c>
      <c r="C97" s="74">
        <v>2795.95</v>
      </c>
      <c r="D97" s="74">
        <v>260.68999999999994</v>
      </c>
      <c r="E97" s="74">
        <v>62.34</v>
      </c>
      <c r="F97" s="74">
        <f t="shared" si="2"/>
        <v>3118.98</v>
      </c>
    </row>
    <row r="98" spans="1:6" ht="15.75" x14ac:dyDescent="0.3">
      <c r="A98" s="73">
        <v>62006</v>
      </c>
      <c r="B98" s="73" t="s">
        <v>242</v>
      </c>
      <c r="C98" s="74">
        <v>618.41999999999996</v>
      </c>
      <c r="D98" s="74">
        <v>1</v>
      </c>
      <c r="E98" s="74">
        <v>29.58</v>
      </c>
      <c r="F98" s="74">
        <f t="shared" ref="F98:F129" si="3">SUM(C98:E98)</f>
        <v>649</v>
      </c>
    </row>
    <row r="99" spans="1:6" ht="15.75" x14ac:dyDescent="0.3">
      <c r="A99" s="73">
        <v>43002</v>
      </c>
      <c r="B99" s="73" t="s">
        <v>244</v>
      </c>
      <c r="C99" s="74">
        <v>239</v>
      </c>
      <c r="D99" s="74">
        <v>0</v>
      </c>
      <c r="E99" s="74">
        <v>4.67</v>
      </c>
      <c r="F99" s="74">
        <f t="shared" si="3"/>
        <v>243.67</v>
      </c>
    </row>
    <row r="100" spans="1:6" ht="15.75" x14ac:dyDescent="0.3">
      <c r="A100" s="73">
        <v>17003</v>
      </c>
      <c r="B100" s="73" t="s">
        <v>246</v>
      </c>
      <c r="C100" s="74">
        <v>213</v>
      </c>
      <c r="D100" s="74">
        <v>0</v>
      </c>
      <c r="E100" s="74">
        <v>3</v>
      </c>
      <c r="F100" s="74">
        <f t="shared" si="3"/>
        <v>216</v>
      </c>
    </row>
    <row r="101" spans="1:6" ht="15.75" x14ac:dyDescent="0.3">
      <c r="A101" s="73">
        <v>51003</v>
      </c>
      <c r="B101" s="73" t="s">
        <v>248</v>
      </c>
      <c r="C101" s="74">
        <v>237</v>
      </c>
      <c r="D101" s="74">
        <v>0</v>
      </c>
      <c r="E101" s="74">
        <v>16</v>
      </c>
      <c r="F101" s="74">
        <f t="shared" si="3"/>
        <v>253</v>
      </c>
    </row>
    <row r="102" spans="1:6" ht="15.75" x14ac:dyDescent="0.3">
      <c r="A102" s="73">
        <v>9002</v>
      </c>
      <c r="B102" s="73" t="s">
        <v>250</v>
      </c>
      <c r="C102" s="74">
        <v>285</v>
      </c>
      <c r="D102" s="74">
        <v>0</v>
      </c>
      <c r="E102" s="74">
        <v>46</v>
      </c>
      <c r="F102" s="74">
        <f t="shared" si="3"/>
        <v>331</v>
      </c>
    </row>
    <row r="103" spans="1:6" ht="15.75" x14ac:dyDescent="0.3">
      <c r="A103" s="73">
        <v>56007</v>
      </c>
      <c r="B103" s="73" t="s">
        <v>252</v>
      </c>
      <c r="C103" s="74">
        <v>266</v>
      </c>
      <c r="D103" s="74">
        <v>27</v>
      </c>
      <c r="E103" s="74">
        <v>3</v>
      </c>
      <c r="F103" s="74">
        <f t="shared" si="3"/>
        <v>296</v>
      </c>
    </row>
    <row r="104" spans="1:6" ht="15.75" x14ac:dyDescent="0.3">
      <c r="A104" s="73">
        <v>23003</v>
      </c>
      <c r="B104" s="73" t="s">
        <v>254</v>
      </c>
      <c r="C104" s="74">
        <v>136</v>
      </c>
      <c r="D104" s="74">
        <v>0</v>
      </c>
      <c r="E104" s="74">
        <v>4</v>
      </c>
      <c r="F104" s="74">
        <f t="shared" si="3"/>
        <v>140</v>
      </c>
    </row>
    <row r="105" spans="1:6" ht="15.75" x14ac:dyDescent="0.3">
      <c r="A105" s="73">
        <v>65001</v>
      </c>
      <c r="B105" s="73" t="s">
        <v>256</v>
      </c>
      <c r="C105" s="74">
        <v>1314.96</v>
      </c>
      <c r="D105" s="74">
        <v>606.70000000000005</v>
      </c>
      <c r="E105" s="74">
        <v>28</v>
      </c>
      <c r="F105" s="74">
        <f t="shared" si="3"/>
        <v>1949.66</v>
      </c>
    </row>
    <row r="106" spans="1:6" ht="15.75" x14ac:dyDescent="0.3">
      <c r="A106" s="73">
        <v>39005</v>
      </c>
      <c r="B106" s="73" t="s">
        <v>258</v>
      </c>
      <c r="C106" s="74">
        <v>170</v>
      </c>
      <c r="D106" s="74">
        <v>0</v>
      </c>
      <c r="E106" s="74">
        <v>1</v>
      </c>
      <c r="F106" s="74">
        <f t="shared" si="3"/>
        <v>171</v>
      </c>
    </row>
    <row r="107" spans="1:6" ht="15.75" x14ac:dyDescent="0.3">
      <c r="A107" s="73">
        <v>60004</v>
      </c>
      <c r="B107" s="73" t="s">
        <v>260</v>
      </c>
      <c r="C107" s="74">
        <v>437</v>
      </c>
      <c r="D107" s="74">
        <v>10.6</v>
      </c>
      <c r="E107" s="74">
        <v>24</v>
      </c>
      <c r="F107" s="74">
        <f t="shared" si="3"/>
        <v>471.6</v>
      </c>
    </row>
    <row r="108" spans="1:6" ht="15.75" x14ac:dyDescent="0.3">
      <c r="A108" s="73">
        <v>33003</v>
      </c>
      <c r="B108" s="73" t="s">
        <v>262</v>
      </c>
      <c r="C108" s="74">
        <v>534</v>
      </c>
      <c r="D108" s="74">
        <v>0</v>
      </c>
      <c r="E108" s="74">
        <v>14</v>
      </c>
      <c r="F108" s="74">
        <f t="shared" si="3"/>
        <v>548</v>
      </c>
    </row>
    <row r="109" spans="1:6" ht="15.75" x14ac:dyDescent="0.3">
      <c r="A109" s="73">
        <v>32002</v>
      </c>
      <c r="B109" s="73" t="s">
        <v>264</v>
      </c>
      <c r="C109" s="74">
        <v>2669</v>
      </c>
      <c r="D109" s="74">
        <v>216.26999999999998</v>
      </c>
      <c r="E109" s="74">
        <v>77.540000000000006</v>
      </c>
      <c r="F109" s="74">
        <f t="shared" si="3"/>
        <v>2962.81</v>
      </c>
    </row>
    <row r="110" spans="1:6" ht="15.75" x14ac:dyDescent="0.3">
      <c r="A110" s="73">
        <v>1001</v>
      </c>
      <c r="B110" s="73" t="s">
        <v>266</v>
      </c>
      <c r="C110" s="74">
        <v>341</v>
      </c>
      <c r="D110" s="74">
        <v>0</v>
      </c>
      <c r="E110" s="74">
        <v>3</v>
      </c>
      <c r="F110" s="74">
        <f t="shared" si="3"/>
        <v>344</v>
      </c>
    </row>
    <row r="111" spans="1:6" ht="15.75" x14ac:dyDescent="0.3">
      <c r="A111" s="73">
        <v>11005</v>
      </c>
      <c r="B111" s="73" t="s">
        <v>268</v>
      </c>
      <c r="C111" s="74">
        <v>503.37</v>
      </c>
      <c r="D111" s="74">
        <v>55.459999999999987</v>
      </c>
      <c r="E111" s="74">
        <v>32</v>
      </c>
      <c r="F111" s="74">
        <f t="shared" si="3"/>
        <v>590.83000000000004</v>
      </c>
    </row>
    <row r="112" spans="1:6" ht="15.75" x14ac:dyDescent="0.3">
      <c r="A112" s="73">
        <v>51004</v>
      </c>
      <c r="B112" s="73" t="s">
        <v>270</v>
      </c>
      <c r="C112" s="74">
        <v>13679.67</v>
      </c>
      <c r="D112" s="74">
        <v>1366.48</v>
      </c>
      <c r="E112" s="74">
        <v>690.03</v>
      </c>
      <c r="F112" s="74">
        <f t="shared" si="3"/>
        <v>15736.18</v>
      </c>
    </row>
    <row r="113" spans="1:6" ht="15.75" x14ac:dyDescent="0.3">
      <c r="A113" s="73">
        <v>56004</v>
      </c>
      <c r="B113" s="73" t="s">
        <v>272</v>
      </c>
      <c r="C113" s="74">
        <v>591.65</v>
      </c>
      <c r="D113" s="74">
        <v>1</v>
      </c>
      <c r="E113" s="74">
        <v>11</v>
      </c>
      <c r="F113" s="74">
        <f t="shared" si="3"/>
        <v>603.65</v>
      </c>
    </row>
    <row r="114" spans="1:6" ht="15.75" x14ac:dyDescent="0.3">
      <c r="A114" s="73">
        <v>54004</v>
      </c>
      <c r="B114" s="73" t="s">
        <v>274</v>
      </c>
      <c r="C114" s="74">
        <v>249</v>
      </c>
      <c r="D114" s="74">
        <v>0</v>
      </c>
      <c r="E114" s="74">
        <v>3</v>
      </c>
      <c r="F114" s="74">
        <f t="shared" si="3"/>
        <v>252</v>
      </c>
    </row>
    <row r="115" spans="1:6" ht="15.75" x14ac:dyDescent="0.3">
      <c r="A115" s="73">
        <v>39004</v>
      </c>
      <c r="B115" s="73" t="s">
        <v>276</v>
      </c>
      <c r="C115" s="74">
        <v>187</v>
      </c>
      <c r="D115" s="74">
        <v>0</v>
      </c>
      <c r="E115" s="74">
        <v>8</v>
      </c>
      <c r="F115" s="74">
        <f t="shared" si="3"/>
        <v>195</v>
      </c>
    </row>
    <row r="116" spans="1:6" ht="15.75" x14ac:dyDescent="0.3">
      <c r="A116" s="73">
        <v>55005</v>
      </c>
      <c r="B116" s="73" t="s">
        <v>278</v>
      </c>
      <c r="C116" s="74">
        <v>189</v>
      </c>
      <c r="D116" s="74">
        <v>0</v>
      </c>
      <c r="E116" s="74">
        <v>11</v>
      </c>
      <c r="F116" s="74">
        <f t="shared" si="3"/>
        <v>200</v>
      </c>
    </row>
    <row r="117" spans="1:6" ht="15.75" x14ac:dyDescent="0.3">
      <c r="A117" s="73">
        <v>4003</v>
      </c>
      <c r="B117" s="73" t="s">
        <v>280</v>
      </c>
      <c r="C117" s="74">
        <v>253</v>
      </c>
      <c r="D117" s="74">
        <v>0</v>
      </c>
      <c r="E117" s="74">
        <v>2</v>
      </c>
      <c r="F117" s="74">
        <f t="shared" si="3"/>
        <v>255</v>
      </c>
    </row>
    <row r="118" spans="1:6" ht="15.75" x14ac:dyDescent="0.3">
      <c r="A118" s="73">
        <v>62005</v>
      </c>
      <c r="B118" s="73" t="s">
        <v>282</v>
      </c>
      <c r="C118" s="74">
        <v>183</v>
      </c>
      <c r="D118" s="74">
        <v>2</v>
      </c>
      <c r="E118" s="74">
        <v>25</v>
      </c>
      <c r="F118" s="74">
        <f t="shared" si="3"/>
        <v>210</v>
      </c>
    </row>
    <row r="119" spans="1:6" ht="15.75" x14ac:dyDescent="0.3">
      <c r="A119" s="73">
        <v>49005</v>
      </c>
      <c r="B119" s="73" t="s">
        <v>284</v>
      </c>
      <c r="C119" s="74">
        <v>24024.78</v>
      </c>
      <c r="D119" s="74">
        <v>2523.3760000000002</v>
      </c>
      <c r="E119" s="74">
        <v>549.5</v>
      </c>
      <c r="F119" s="74">
        <f t="shared" si="3"/>
        <v>27097.655999999999</v>
      </c>
    </row>
    <row r="120" spans="1:6" ht="15.75" x14ac:dyDescent="0.3">
      <c r="A120" s="73">
        <v>5005</v>
      </c>
      <c r="B120" s="73" t="s">
        <v>286</v>
      </c>
      <c r="C120" s="74">
        <v>682.67</v>
      </c>
      <c r="D120" s="74">
        <v>29.390000000000018</v>
      </c>
      <c r="E120" s="74">
        <v>20.5</v>
      </c>
      <c r="F120" s="74">
        <f t="shared" si="3"/>
        <v>732.56</v>
      </c>
    </row>
    <row r="121" spans="1:6" ht="15.75" x14ac:dyDescent="0.3">
      <c r="A121" s="73">
        <v>54002</v>
      </c>
      <c r="B121" s="73" t="s">
        <v>288</v>
      </c>
      <c r="C121" s="74">
        <v>897</v>
      </c>
      <c r="D121" s="74">
        <v>0</v>
      </c>
      <c r="E121" s="74">
        <v>32</v>
      </c>
      <c r="F121" s="74">
        <f t="shared" si="3"/>
        <v>929</v>
      </c>
    </row>
    <row r="122" spans="1:6" ht="15.75" x14ac:dyDescent="0.3">
      <c r="A122" s="73">
        <v>15003</v>
      </c>
      <c r="B122" s="73" t="s">
        <v>290</v>
      </c>
      <c r="C122" s="74">
        <v>179</v>
      </c>
      <c r="D122" s="74">
        <v>0</v>
      </c>
      <c r="E122" s="74">
        <v>3</v>
      </c>
      <c r="F122" s="74">
        <f t="shared" si="3"/>
        <v>182</v>
      </c>
    </row>
    <row r="123" spans="1:6" ht="15.75" x14ac:dyDescent="0.3">
      <c r="A123" s="73">
        <v>26005</v>
      </c>
      <c r="B123" s="73" t="s">
        <v>292</v>
      </c>
      <c r="C123" s="74">
        <v>86</v>
      </c>
      <c r="D123" s="74">
        <v>0</v>
      </c>
      <c r="E123" s="74">
        <v>3</v>
      </c>
      <c r="F123" s="74">
        <f t="shared" si="3"/>
        <v>89</v>
      </c>
    </row>
    <row r="124" spans="1:6" ht="15.75" x14ac:dyDescent="0.3">
      <c r="A124" s="73">
        <v>40002</v>
      </c>
      <c r="B124" s="73" t="s">
        <v>294</v>
      </c>
      <c r="C124" s="74">
        <v>2390.0700000000002</v>
      </c>
      <c r="D124" s="74">
        <v>0</v>
      </c>
      <c r="E124" s="74">
        <v>146.55000000000001</v>
      </c>
      <c r="F124" s="74">
        <f t="shared" si="3"/>
        <v>2536.6200000000003</v>
      </c>
    </row>
    <row r="125" spans="1:6" ht="15.75" x14ac:dyDescent="0.3">
      <c r="A125" s="73">
        <v>57001</v>
      </c>
      <c r="B125" s="73" t="s">
        <v>296</v>
      </c>
      <c r="C125" s="74">
        <v>435.86</v>
      </c>
      <c r="D125" s="74">
        <v>0</v>
      </c>
      <c r="E125" s="74">
        <v>15</v>
      </c>
      <c r="F125" s="74">
        <f t="shared" si="3"/>
        <v>450.86</v>
      </c>
    </row>
    <row r="126" spans="1:6" ht="15.75" x14ac:dyDescent="0.3">
      <c r="A126" s="73">
        <v>54006</v>
      </c>
      <c r="B126" s="73" t="s">
        <v>298</v>
      </c>
      <c r="C126" s="74">
        <v>158</v>
      </c>
      <c r="D126" s="74">
        <v>0</v>
      </c>
      <c r="E126" s="74">
        <v>6</v>
      </c>
      <c r="F126" s="74">
        <f t="shared" si="3"/>
        <v>164</v>
      </c>
    </row>
    <row r="127" spans="1:6" ht="15.75" x14ac:dyDescent="0.3">
      <c r="A127" s="73">
        <v>41005</v>
      </c>
      <c r="B127" s="73" t="s">
        <v>300</v>
      </c>
      <c r="C127" s="74">
        <v>1906.5</v>
      </c>
      <c r="D127" s="74">
        <v>0</v>
      </c>
      <c r="E127" s="74">
        <v>46.5</v>
      </c>
      <c r="F127" s="74">
        <f t="shared" si="3"/>
        <v>1953</v>
      </c>
    </row>
    <row r="128" spans="1:6" ht="15.75" x14ac:dyDescent="0.3">
      <c r="A128" s="73">
        <v>20003</v>
      </c>
      <c r="B128" s="73" t="s">
        <v>302</v>
      </c>
      <c r="C128" s="74">
        <v>335</v>
      </c>
      <c r="D128" s="74">
        <v>0</v>
      </c>
      <c r="E128" s="74">
        <v>2</v>
      </c>
      <c r="F128" s="74">
        <f t="shared" si="3"/>
        <v>337</v>
      </c>
    </row>
    <row r="129" spans="1:6" ht="15.75" x14ac:dyDescent="0.3">
      <c r="A129" s="73">
        <v>66001</v>
      </c>
      <c r="B129" s="73" t="s">
        <v>304</v>
      </c>
      <c r="C129" s="74">
        <v>2106.8000000000002</v>
      </c>
      <c r="D129" s="74">
        <v>53.599999999999994</v>
      </c>
      <c r="E129" s="74">
        <v>23</v>
      </c>
      <c r="F129" s="74">
        <f t="shared" si="3"/>
        <v>2183.4</v>
      </c>
    </row>
    <row r="130" spans="1:6" ht="15.75" x14ac:dyDescent="0.3">
      <c r="A130" s="73">
        <v>33005</v>
      </c>
      <c r="B130" s="73" t="s">
        <v>306</v>
      </c>
      <c r="C130" s="74">
        <v>130</v>
      </c>
      <c r="D130" s="74">
        <v>0</v>
      </c>
      <c r="E130" s="74">
        <v>22</v>
      </c>
      <c r="F130" s="74">
        <f t="shared" ref="F130:F150" si="4">SUM(C130:E130)</f>
        <v>152</v>
      </c>
    </row>
    <row r="131" spans="1:6" ht="15.75" x14ac:dyDescent="0.3">
      <c r="A131" s="73">
        <v>49006</v>
      </c>
      <c r="B131" s="73" t="s">
        <v>308</v>
      </c>
      <c r="C131" s="74">
        <v>968</v>
      </c>
      <c r="D131" s="74">
        <v>0</v>
      </c>
      <c r="E131" s="74">
        <v>35.51</v>
      </c>
      <c r="F131" s="74">
        <f t="shared" si="4"/>
        <v>1003.51</v>
      </c>
    </row>
    <row r="132" spans="1:6" ht="15.75" x14ac:dyDescent="0.3">
      <c r="A132" s="73">
        <v>13001</v>
      </c>
      <c r="B132" s="73" t="s">
        <v>310</v>
      </c>
      <c r="C132" s="74">
        <v>1259.26</v>
      </c>
      <c r="D132" s="74">
        <v>93.699999999999989</v>
      </c>
      <c r="E132" s="74">
        <v>31.1</v>
      </c>
      <c r="F132" s="74">
        <f t="shared" si="4"/>
        <v>1384.06</v>
      </c>
    </row>
    <row r="133" spans="1:6" ht="15.75" x14ac:dyDescent="0.3">
      <c r="A133" s="73">
        <v>60006</v>
      </c>
      <c r="B133" s="73" t="s">
        <v>312</v>
      </c>
      <c r="C133" s="74">
        <v>346</v>
      </c>
      <c r="D133" s="74">
        <v>2</v>
      </c>
      <c r="E133" s="74">
        <v>21.67</v>
      </c>
      <c r="F133" s="74">
        <f t="shared" si="4"/>
        <v>369.67</v>
      </c>
    </row>
    <row r="134" spans="1:6" ht="15.75" x14ac:dyDescent="0.3">
      <c r="A134" s="73">
        <v>11004</v>
      </c>
      <c r="B134" s="73" t="s">
        <v>314</v>
      </c>
      <c r="C134" s="74">
        <v>839</v>
      </c>
      <c r="D134" s="74">
        <v>0</v>
      </c>
      <c r="E134" s="74">
        <v>8</v>
      </c>
      <c r="F134" s="74">
        <f t="shared" si="4"/>
        <v>847</v>
      </c>
    </row>
    <row r="135" spans="1:6" ht="15.75" x14ac:dyDescent="0.3">
      <c r="A135" s="73">
        <v>51005</v>
      </c>
      <c r="B135" s="73" t="s">
        <v>316</v>
      </c>
      <c r="C135" s="74">
        <v>271</v>
      </c>
      <c r="D135" s="74">
        <v>0</v>
      </c>
      <c r="E135" s="74">
        <v>1</v>
      </c>
      <c r="F135" s="74">
        <f t="shared" si="4"/>
        <v>272</v>
      </c>
    </row>
    <row r="136" spans="1:6" ht="15.75" x14ac:dyDescent="0.3">
      <c r="A136" s="73">
        <v>6005</v>
      </c>
      <c r="B136" s="73" t="s">
        <v>318</v>
      </c>
      <c r="C136" s="74">
        <v>310</v>
      </c>
      <c r="D136" s="74">
        <v>0</v>
      </c>
      <c r="E136" s="74">
        <v>14</v>
      </c>
      <c r="F136" s="74">
        <f t="shared" si="4"/>
        <v>324</v>
      </c>
    </row>
    <row r="137" spans="1:6" ht="15.75" x14ac:dyDescent="0.3">
      <c r="A137" s="73">
        <v>14004</v>
      </c>
      <c r="B137" s="73" t="s">
        <v>320</v>
      </c>
      <c r="C137" s="74">
        <v>3927.97</v>
      </c>
      <c r="D137" s="74">
        <v>427.27</v>
      </c>
      <c r="E137" s="74">
        <v>84.37</v>
      </c>
      <c r="F137" s="74">
        <f t="shared" si="4"/>
        <v>4439.6099999999997</v>
      </c>
    </row>
    <row r="138" spans="1:6" ht="15.75" x14ac:dyDescent="0.3">
      <c r="A138" s="73">
        <v>18003</v>
      </c>
      <c r="B138" s="73" t="s">
        <v>322</v>
      </c>
      <c r="C138" s="74">
        <v>170</v>
      </c>
      <c r="D138" s="74">
        <v>0</v>
      </c>
      <c r="E138" s="74">
        <v>2</v>
      </c>
      <c r="F138" s="74">
        <f t="shared" si="4"/>
        <v>172</v>
      </c>
    </row>
    <row r="139" spans="1:6" ht="15.75" x14ac:dyDescent="0.3">
      <c r="A139" s="73">
        <v>14005</v>
      </c>
      <c r="B139" s="73" t="s">
        <v>324</v>
      </c>
      <c r="C139" s="74">
        <v>235</v>
      </c>
      <c r="D139" s="74">
        <v>0</v>
      </c>
      <c r="E139" s="74">
        <v>13</v>
      </c>
      <c r="F139" s="74">
        <f t="shared" si="4"/>
        <v>248</v>
      </c>
    </row>
    <row r="140" spans="1:6" ht="15.75" x14ac:dyDescent="0.3">
      <c r="A140" s="73">
        <v>18005</v>
      </c>
      <c r="B140" s="73" t="s">
        <v>326</v>
      </c>
      <c r="C140" s="74">
        <v>542</v>
      </c>
      <c r="D140" s="74">
        <v>0</v>
      </c>
      <c r="E140" s="74">
        <v>5</v>
      </c>
      <c r="F140" s="74">
        <f t="shared" si="4"/>
        <v>547</v>
      </c>
    </row>
    <row r="141" spans="1:6" ht="15.75" x14ac:dyDescent="0.3">
      <c r="A141" s="73">
        <v>36002</v>
      </c>
      <c r="B141" s="73" t="s">
        <v>328</v>
      </c>
      <c r="C141" s="74">
        <v>312.18</v>
      </c>
      <c r="D141" s="74">
        <v>0</v>
      </c>
      <c r="E141" s="74">
        <v>5.95</v>
      </c>
      <c r="F141" s="74">
        <f t="shared" si="4"/>
        <v>318.13</v>
      </c>
    </row>
    <row r="142" spans="1:6" ht="15.75" x14ac:dyDescent="0.3">
      <c r="A142" s="73">
        <v>49007</v>
      </c>
      <c r="B142" s="73" t="s">
        <v>330</v>
      </c>
      <c r="C142" s="74">
        <v>1410.25</v>
      </c>
      <c r="D142" s="74">
        <v>0</v>
      </c>
      <c r="E142" s="74">
        <v>38</v>
      </c>
      <c r="F142" s="74">
        <f t="shared" si="4"/>
        <v>1448.25</v>
      </c>
    </row>
    <row r="143" spans="1:6" ht="15.75" x14ac:dyDescent="0.3">
      <c r="A143" s="73">
        <v>1003</v>
      </c>
      <c r="B143" s="73" t="s">
        <v>332</v>
      </c>
      <c r="C143" s="74">
        <v>119</v>
      </c>
      <c r="D143" s="74">
        <v>2</v>
      </c>
      <c r="E143" s="74">
        <v>4</v>
      </c>
      <c r="F143" s="74">
        <f t="shared" si="4"/>
        <v>125</v>
      </c>
    </row>
    <row r="144" spans="1:6" ht="15.75" x14ac:dyDescent="0.3">
      <c r="A144" s="73">
        <v>47001</v>
      </c>
      <c r="B144" s="73" t="s">
        <v>334</v>
      </c>
      <c r="C144" s="74">
        <v>412</v>
      </c>
      <c r="D144" s="74">
        <v>0</v>
      </c>
      <c r="E144" s="74">
        <v>15</v>
      </c>
      <c r="F144" s="74">
        <f t="shared" si="4"/>
        <v>427</v>
      </c>
    </row>
    <row r="145" spans="1:6" ht="15.75" x14ac:dyDescent="0.3">
      <c r="A145" s="73">
        <v>12003</v>
      </c>
      <c r="B145" s="73" t="s">
        <v>336</v>
      </c>
      <c r="C145" s="74">
        <v>249</v>
      </c>
      <c r="D145" s="74">
        <v>0</v>
      </c>
      <c r="E145" s="74">
        <v>6</v>
      </c>
      <c r="F145" s="74">
        <f t="shared" si="4"/>
        <v>255</v>
      </c>
    </row>
    <row r="146" spans="1:6" ht="15.75" x14ac:dyDescent="0.3">
      <c r="A146" s="73">
        <v>54007</v>
      </c>
      <c r="B146" s="73" t="s">
        <v>338</v>
      </c>
      <c r="C146" s="74">
        <v>223</v>
      </c>
      <c r="D146" s="74">
        <v>0</v>
      </c>
      <c r="E146" s="74">
        <v>16</v>
      </c>
      <c r="F146" s="74">
        <f t="shared" si="4"/>
        <v>239</v>
      </c>
    </row>
    <row r="147" spans="1:6" ht="15.75" x14ac:dyDescent="0.3">
      <c r="A147" s="73">
        <v>59002</v>
      </c>
      <c r="B147" s="73" t="s">
        <v>340</v>
      </c>
      <c r="C147" s="74">
        <v>710</v>
      </c>
      <c r="D147" s="74">
        <v>0</v>
      </c>
      <c r="E147" s="74">
        <v>21</v>
      </c>
      <c r="F147" s="74">
        <f t="shared" si="4"/>
        <v>731</v>
      </c>
    </row>
    <row r="148" spans="1:6" ht="15.75" x14ac:dyDescent="0.3">
      <c r="A148" s="73">
        <v>2006</v>
      </c>
      <c r="B148" s="73" t="s">
        <v>342</v>
      </c>
      <c r="C148" s="74">
        <v>346</v>
      </c>
      <c r="D148" s="74">
        <v>1</v>
      </c>
      <c r="E148" s="74">
        <v>3</v>
      </c>
      <c r="F148" s="74">
        <f t="shared" si="4"/>
        <v>350</v>
      </c>
    </row>
    <row r="149" spans="1:6" ht="15.75" x14ac:dyDescent="0.3">
      <c r="A149" s="73">
        <v>55004</v>
      </c>
      <c r="B149" s="73" t="s">
        <v>344</v>
      </c>
      <c r="C149" s="74">
        <v>245</v>
      </c>
      <c r="D149" s="74">
        <v>0</v>
      </c>
      <c r="E149" s="74">
        <v>5</v>
      </c>
      <c r="F149" s="74">
        <f t="shared" si="4"/>
        <v>250</v>
      </c>
    </row>
    <row r="150" spans="1:6" ht="15.75" x14ac:dyDescent="0.3">
      <c r="A150" s="73">
        <v>63003</v>
      </c>
      <c r="B150" s="73" t="s">
        <v>346</v>
      </c>
      <c r="C150" s="74">
        <v>2775.69</v>
      </c>
      <c r="D150" s="74">
        <v>290.52999999999992</v>
      </c>
      <c r="E150" s="74">
        <v>67.959999999999994</v>
      </c>
      <c r="F150" s="74">
        <f t="shared" si="4"/>
        <v>3134.18</v>
      </c>
    </row>
    <row r="151" spans="1:6" x14ac:dyDescent="0.25">
      <c r="F151" s="75">
        <f>SUM(F2:F150)</f>
        <v>149010.95599999998</v>
      </c>
    </row>
  </sheetData>
  <sortState ref="A2:K150">
    <sortCondition ref="B2:B1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8AF6C-993A-46F0-A4E4-44BF3042292E}">
  <dimension ref="A1:X154"/>
  <sheetViews>
    <sheetView workbookViewId="0">
      <pane ySplit="3" topLeftCell="A4" activePane="bottomLeft" state="frozen"/>
      <selection pane="bottomLeft" activeCell="B152" sqref="B4:B152"/>
    </sheetView>
  </sheetViews>
  <sheetFormatPr defaultRowHeight="15" x14ac:dyDescent="0.25"/>
  <cols>
    <col min="1" max="1" width="5.25" style="16" bestFit="1" customWidth="1"/>
    <col min="2" max="2" width="20" style="16" bestFit="1" customWidth="1"/>
    <col min="3" max="3" width="26.75" style="16" customWidth="1"/>
    <col min="4" max="5" width="12.75" style="16" bestFit="1" customWidth="1"/>
    <col min="6" max="7" width="11.5" style="16" customWidth="1"/>
    <col min="8" max="8" width="12.75" style="16" bestFit="1" customWidth="1"/>
    <col min="9" max="9" width="11.875" style="16" bestFit="1" customWidth="1"/>
    <col min="10" max="13" width="12.375" style="16" customWidth="1"/>
    <col min="14" max="14" width="11.375" style="16" customWidth="1"/>
    <col min="15" max="15" width="11.25" style="16" customWidth="1"/>
    <col min="16" max="16" width="10.5" style="16" bestFit="1" customWidth="1"/>
    <col min="17" max="18" width="12.375" style="16" customWidth="1"/>
    <col min="19" max="19" width="10.5" style="16" bestFit="1" customWidth="1"/>
    <col min="20" max="20" width="10.375" style="16" customWidth="1"/>
    <col min="21" max="23" width="13.375" style="16" bestFit="1" customWidth="1"/>
    <col min="24" max="24" width="13.375" style="17" bestFit="1" customWidth="1"/>
    <col min="25" max="16384" width="9" style="16"/>
  </cols>
  <sheetData>
    <row r="1" spans="1:24" ht="20.25" x14ac:dyDescent="0.35">
      <c r="A1" s="13"/>
      <c r="B1" s="13"/>
      <c r="C1" s="14" t="s">
        <v>25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4" ht="57" x14ac:dyDescent="0.25">
      <c r="A2" s="13"/>
      <c r="B2" s="13"/>
      <c r="C2" s="18" t="s">
        <v>26</v>
      </c>
      <c r="D2" s="15"/>
      <c r="E2" s="15"/>
      <c r="F2" s="19" t="s">
        <v>27</v>
      </c>
      <c r="G2" s="19" t="s">
        <v>27</v>
      </c>
      <c r="H2" s="15"/>
      <c r="I2" s="15"/>
      <c r="J2" s="15"/>
      <c r="K2" s="15"/>
      <c r="L2" s="19" t="s">
        <v>27</v>
      </c>
      <c r="M2" s="19" t="s">
        <v>27</v>
      </c>
      <c r="N2" s="15"/>
      <c r="O2" s="15"/>
      <c r="P2" s="15"/>
      <c r="Q2" s="19" t="s">
        <v>27</v>
      </c>
      <c r="R2" s="19" t="s">
        <v>27</v>
      </c>
      <c r="S2" s="15"/>
      <c r="T2" s="15"/>
    </row>
    <row r="3" spans="1:24" s="26" customFormat="1" ht="57" x14ac:dyDescent="0.25">
      <c r="A3" s="20" t="s">
        <v>28</v>
      </c>
      <c r="B3" s="20" t="s">
        <v>29</v>
      </c>
      <c r="C3" s="20" t="s">
        <v>30</v>
      </c>
      <c r="D3" s="21" t="s">
        <v>31</v>
      </c>
      <c r="E3" s="22" t="s">
        <v>32</v>
      </c>
      <c r="F3" s="23" t="s">
        <v>33</v>
      </c>
      <c r="G3" s="23" t="s">
        <v>34</v>
      </c>
      <c r="H3" s="24" t="s">
        <v>35</v>
      </c>
      <c r="I3" s="24" t="s">
        <v>36</v>
      </c>
      <c r="J3" s="21" t="s">
        <v>37</v>
      </c>
      <c r="K3" s="22" t="s">
        <v>38</v>
      </c>
      <c r="L3" s="23" t="s">
        <v>39</v>
      </c>
      <c r="M3" s="23" t="s">
        <v>40</v>
      </c>
      <c r="N3" s="24" t="s">
        <v>41</v>
      </c>
      <c r="O3" s="21" t="s">
        <v>42</v>
      </c>
      <c r="P3" s="22" t="s">
        <v>43</v>
      </c>
      <c r="Q3" s="23" t="s">
        <v>44</v>
      </c>
      <c r="R3" s="23" t="s">
        <v>45</v>
      </c>
      <c r="S3" s="24" t="s">
        <v>46</v>
      </c>
      <c r="T3" s="24" t="s">
        <v>47</v>
      </c>
      <c r="U3" s="21" t="s">
        <v>31</v>
      </c>
      <c r="V3" s="22" t="s">
        <v>32</v>
      </c>
      <c r="W3" s="24" t="s">
        <v>48</v>
      </c>
      <c r="X3" s="25" t="s">
        <v>49</v>
      </c>
    </row>
    <row r="4" spans="1:24" ht="15.75" x14ac:dyDescent="0.3">
      <c r="A4" s="27">
        <v>6001</v>
      </c>
      <c r="B4" s="28" t="s">
        <v>50</v>
      </c>
      <c r="C4" s="27" t="s">
        <v>51</v>
      </c>
      <c r="D4" s="29">
        <v>364222318</v>
      </c>
      <c r="E4" s="29">
        <v>1286236306</v>
      </c>
      <c r="F4" s="29">
        <v>3464810</v>
      </c>
      <c r="G4" s="29">
        <v>10609120</v>
      </c>
      <c r="H4" s="29">
        <v>622215651</v>
      </c>
      <c r="I4" s="29">
        <v>66511792</v>
      </c>
      <c r="J4" s="29">
        <v>1</v>
      </c>
      <c r="K4" s="29">
        <v>0</v>
      </c>
      <c r="L4" s="29"/>
      <c r="M4" s="29"/>
      <c r="N4" s="29">
        <v>330707</v>
      </c>
      <c r="O4" s="29">
        <v>28297</v>
      </c>
      <c r="P4" s="29">
        <v>44573394</v>
      </c>
      <c r="Q4" s="29">
        <v>0</v>
      </c>
      <c r="R4" s="29">
        <v>0</v>
      </c>
      <c r="S4" s="29">
        <v>16039910</v>
      </c>
      <c r="T4" s="29">
        <v>0</v>
      </c>
      <c r="U4" s="30">
        <f>D4+J4+O4</f>
        <v>364250616</v>
      </c>
      <c r="V4" s="30">
        <f>E4+K4+P4</f>
        <v>1330809700</v>
      </c>
      <c r="W4" s="30">
        <f>H4+I4+N4+S4+T4</f>
        <v>705098060</v>
      </c>
      <c r="X4" s="31">
        <f>U4+V4+W4</f>
        <v>2400158376</v>
      </c>
    </row>
    <row r="5" spans="1:24" ht="15.75" x14ac:dyDescent="0.3">
      <c r="A5" s="27">
        <v>58003</v>
      </c>
      <c r="B5" s="28" t="s">
        <v>52</v>
      </c>
      <c r="C5" s="27" t="s">
        <v>53</v>
      </c>
      <c r="D5" s="29">
        <v>1002011654</v>
      </c>
      <c r="E5" s="29">
        <v>68745234</v>
      </c>
      <c r="F5" s="29">
        <v>3617979</v>
      </c>
      <c r="G5" s="29">
        <v>5743800</v>
      </c>
      <c r="H5" s="29">
        <v>91512444</v>
      </c>
      <c r="I5" s="29">
        <v>715037</v>
      </c>
      <c r="J5" s="29">
        <v>0</v>
      </c>
      <c r="K5" s="29">
        <v>0</v>
      </c>
      <c r="L5" s="29"/>
      <c r="M5" s="29"/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30">
        <f t="shared" ref="U5:V68" si="0">D5+J5+O5</f>
        <v>1002011654</v>
      </c>
      <c r="V5" s="30">
        <f t="shared" si="0"/>
        <v>68745234</v>
      </c>
      <c r="W5" s="30">
        <f t="shared" ref="W5:W68" si="1">H5+I5+N5+S5+T5</f>
        <v>92227481</v>
      </c>
      <c r="X5" s="31">
        <f t="shared" ref="X5:X68" si="2">U5+V5+W5</f>
        <v>1162984369</v>
      </c>
    </row>
    <row r="6" spans="1:24" ht="15.75" x14ac:dyDescent="0.3">
      <c r="A6" s="27">
        <v>61001</v>
      </c>
      <c r="B6" s="28" t="s">
        <v>54</v>
      </c>
      <c r="C6" s="27" t="s">
        <v>55</v>
      </c>
      <c r="D6" s="29">
        <v>261699623</v>
      </c>
      <c r="E6" s="29">
        <v>70018912</v>
      </c>
      <c r="F6" s="29">
        <v>131258</v>
      </c>
      <c r="G6" s="29">
        <v>763423</v>
      </c>
      <c r="H6" s="29">
        <v>37136154</v>
      </c>
      <c r="I6" s="29">
        <v>2842425</v>
      </c>
      <c r="J6" s="29">
        <v>0</v>
      </c>
      <c r="K6" s="29">
        <v>0</v>
      </c>
      <c r="L6" s="29"/>
      <c r="M6" s="29"/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30">
        <f t="shared" si="0"/>
        <v>261699623</v>
      </c>
      <c r="V6" s="30">
        <f t="shared" si="0"/>
        <v>70018912</v>
      </c>
      <c r="W6" s="30">
        <f t="shared" si="1"/>
        <v>39978579</v>
      </c>
      <c r="X6" s="31">
        <f t="shared" si="2"/>
        <v>371697114</v>
      </c>
    </row>
    <row r="7" spans="1:24" ht="15.75" x14ac:dyDescent="0.3">
      <c r="A7" s="27">
        <v>11001</v>
      </c>
      <c r="B7" s="28" t="s">
        <v>56</v>
      </c>
      <c r="C7" s="27" t="s">
        <v>57</v>
      </c>
      <c r="D7" s="29">
        <v>144076406</v>
      </c>
      <c r="E7" s="29">
        <v>39505211</v>
      </c>
      <c r="F7" s="29">
        <v>2757264</v>
      </c>
      <c r="G7" s="29">
        <v>957145</v>
      </c>
      <c r="H7" s="29">
        <v>48764624</v>
      </c>
      <c r="I7" s="29">
        <v>858736</v>
      </c>
      <c r="J7" s="29">
        <v>0</v>
      </c>
      <c r="K7" s="29">
        <v>0</v>
      </c>
      <c r="L7" s="29"/>
      <c r="M7" s="29"/>
      <c r="N7" s="29">
        <v>1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30">
        <f t="shared" si="0"/>
        <v>144076406</v>
      </c>
      <c r="V7" s="30">
        <f t="shared" si="0"/>
        <v>39505211</v>
      </c>
      <c r="W7" s="30">
        <f t="shared" si="1"/>
        <v>49623361</v>
      </c>
      <c r="X7" s="31">
        <f t="shared" si="2"/>
        <v>233204978</v>
      </c>
    </row>
    <row r="8" spans="1:24" ht="15.75" x14ac:dyDescent="0.3">
      <c r="A8" s="27">
        <v>38001</v>
      </c>
      <c r="B8" s="28" t="s">
        <v>58</v>
      </c>
      <c r="C8" s="27" t="s">
        <v>59</v>
      </c>
      <c r="D8" s="29">
        <v>277810415</v>
      </c>
      <c r="E8" s="29">
        <v>73431407</v>
      </c>
      <c r="F8" s="29">
        <v>513211</v>
      </c>
      <c r="G8" s="29">
        <v>1071035</v>
      </c>
      <c r="H8" s="29">
        <v>42785726</v>
      </c>
      <c r="I8" s="29">
        <v>5525527</v>
      </c>
      <c r="J8" s="29">
        <v>3</v>
      </c>
      <c r="K8" s="29">
        <v>0</v>
      </c>
      <c r="L8" s="29"/>
      <c r="M8" s="29"/>
      <c r="N8" s="29">
        <v>1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30">
        <f t="shared" si="0"/>
        <v>277810418</v>
      </c>
      <c r="V8" s="30">
        <f t="shared" si="0"/>
        <v>73431407</v>
      </c>
      <c r="W8" s="30">
        <f t="shared" si="1"/>
        <v>48311254</v>
      </c>
      <c r="X8" s="31">
        <f t="shared" si="2"/>
        <v>399553079</v>
      </c>
    </row>
    <row r="9" spans="1:24" ht="15.75" x14ac:dyDescent="0.3">
      <c r="A9" s="27">
        <v>21001</v>
      </c>
      <c r="B9" s="28" t="s">
        <v>60</v>
      </c>
      <c r="C9" s="27" t="s">
        <v>61</v>
      </c>
      <c r="D9" s="29">
        <v>157627168</v>
      </c>
      <c r="E9" s="29">
        <v>22903740</v>
      </c>
      <c r="F9" s="29">
        <v>131216</v>
      </c>
      <c r="G9" s="29">
        <v>682548</v>
      </c>
      <c r="H9" s="29">
        <v>10912809</v>
      </c>
      <c r="I9" s="29">
        <v>1292647</v>
      </c>
      <c r="J9" s="29">
        <v>0</v>
      </c>
      <c r="K9" s="29">
        <v>0</v>
      </c>
      <c r="L9" s="29"/>
      <c r="M9" s="29"/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30">
        <f t="shared" si="0"/>
        <v>157627168</v>
      </c>
      <c r="V9" s="30">
        <f t="shared" si="0"/>
        <v>22903740</v>
      </c>
      <c r="W9" s="30">
        <f t="shared" si="1"/>
        <v>12205456</v>
      </c>
      <c r="X9" s="31">
        <f t="shared" si="2"/>
        <v>192736364</v>
      </c>
    </row>
    <row r="10" spans="1:24" ht="15.75" x14ac:dyDescent="0.3">
      <c r="A10" s="27">
        <v>4001</v>
      </c>
      <c r="B10" s="28" t="s">
        <v>62</v>
      </c>
      <c r="C10" s="27" t="s">
        <v>63</v>
      </c>
      <c r="D10" s="29">
        <v>194019432</v>
      </c>
      <c r="E10" s="29">
        <v>24444409</v>
      </c>
      <c r="F10" s="29">
        <v>100779</v>
      </c>
      <c r="G10" s="29">
        <v>438544</v>
      </c>
      <c r="H10" s="29">
        <v>8555900</v>
      </c>
      <c r="I10" s="29">
        <v>847239</v>
      </c>
      <c r="J10" s="29">
        <v>2</v>
      </c>
      <c r="K10" s="29">
        <v>0</v>
      </c>
      <c r="L10" s="29"/>
      <c r="M10" s="29"/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30">
        <f t="shared" si="0"/>
        <v>194019434</v>
      </c>
      <c r="V10" s="30">
        <f t="shared" si="0"/>
        <v>24444409</v>
      </c>
      <c r="W10" s="30">
        <f t="shared" si="1"/>
        <v>9403139</v>
      </c>
      <c r="X10" s="31">
        <f t="shared" si="2"/>
        <v>227866982</v>
      </c>
    </row>
    <row r="11" spans="1:24" ht="15.75" x14ac:dyDescent="0.3">
      <c r="A11" s="27">
        <v>49001</v>
      </c>
      <c r="B11" s="28" t="s">
        <v>64</v>
      </c>
      <c r="C11" s="27" t="s">
        <v>65</v>
      </c>
      <c r="D11" s="29">
        <v>64519028</v>
      </c>
      <c r="E11" s="29">
        <v>122969922</v>
      </c>
      <c r="F11" s="29">
        <v>390263</v>
      </c>
      <c r="G11" s="29">
        <v>721020</v>
      </c>
      <c r="H11" s="29">
        <v>26109913</v>
      </c>
      <c r="I11" s="29">
        <v>969518</v>
      </c>
      <c r="J11" s="29">
        <v>0</v>
      </c>
      <c r="K11" s="29">
        <v>0</v>
      </c>
      <c r="L11" s="29"/>
      <c r="M11" s="29"/>
      <c r="N11" s="29">
        <v>51607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30">
        <f t="shared" si="0"/>
        <v>64519028</v>
      </c>
      <c r="V11" s="30">
        <f t="shared" si="0"/>
        <v>122969922</v>
      </c>
      <c r="W11" s="30">
        <f t="shared" si="1"/>
        <v>27131038</v>
      </c>
      <c r="X11" s="31">
        <f t="shared" si="2"/>
        <v>214619988</v>
      </c>
    </row>
    <row r="12" spans="1:24" ht="15.75" x14ac:dyDescent="0.3">
      <c r="A12" s="27">
        <v>9001</v>
      </c>
      <c r="B12" s="28" t="s">
        <v>66</v>
      </c>
      <c r="C12" s="27" t="s">
        <v>67</v>
      </c>
      <c r="D12" s="29">
        <v>96989820</v>
      </c>
      <c r="E12" s="29">
        <v>274744004</v>
      </c>
      <c r="F12" s="29">
        <v>6059028</v>
      </c>
      <c r="G12" s="29">
        <v>22300325</v>
      </c>
      <c r="H12" s="29">
        <v>153327357</v>
      </c>
      <c r="I12" s="29">
        <v>11607418</v>
      </c>
      <c r="J12" s="29">
        <v>0</v>
      </c>
      <c r="K12" s="29">
        <v>0</v>
      </c>
      <c r="L12" s="29"/>
      <c r="M12" s="29"/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30">
        <f t="shared" si="0"/>
        <v>96989820</v>
      </c>
      <c r="V12" s="30">
        <f t="shared" si="0"/>
        <v>274744004</v>
      </c>
      <c r="W12" s="30">
        <f t="shared" si="1"/>
        <v>164934775</v>
      </c>
      <c r="X12" s="31">
        <f t="shared" si="2"/>
        <v>536668599</v>
      </c>
    </row>
    <row r="13" spans="1:24" ht="15.75" x14ac:dyDescent="0.3">
      <c r="A13" s="27">
        <v>3001</v>
      </c>
      <c r="B13" s="28" t="s">
        <v>68</v>
      </c>
      <c r="C13" s="27" t="s">
        <v>69</v>
      </c>
      <c r="D13" s="29">
        <v>177508174</v>
      </c>
      <c r="E13" s="29">
        <v>24461468</v>
      </c>
      <c r="F13" s="29">
        <v>358863</v>
      </c>
      <c r="G13" s="29">
        <v>1774061</v>
      </c>
      <c r="H13" s="29">
        <v>12931627</v>
      </c>
      <c r="I13" s="29">
        <v>968</v>
      </c>
      <c r="J13" s="29">
        <v>0</v>
      </c>
      <c r="K13" s="29">
        <v>0</v>
      </c>
      <c r="L13" s="29"/>
      <c r="M13" s="29"/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30">
        <f t="shared" si="0"/>
        <v>177508174</v>
      </c>
      <c r="V13" s="30">
        <f t="shared" si="0"/>
        <v>24461468</v>
      </c>
      <c r="W13" s="30">
        <f t="shared" si="1"/>
        <v>12932595</v>
      </c>
      <c r="X13" s="31">
        <f t="shared" si="2"/>
        <v>214902237</v>
      </c>
    </row>
    <row r="14" spans="1:24" ht="15.75" x14ac:dyDescent="0.3">
      <c r="A14" s="27">
        <v>61002</v>
      </c>
      <c r="B14" s="28" t="s">
        <v>70</v>
      </c>
      <c r="C14" s="27" t="s">
        <v>71</v>
      </c>
      <c r="D14" s="29">
        <v>311782277</v>
      </c>
      <c r="E14" s="29">
        <v>134725293</v>
      </c>
      <c r="F14" s="29">
        <v>180065</v>
      </c>
      <c r="G14" s="29">
        <v>486136</v>
      </c>
      <c r="H14" s="29">
        <v>63295530</v>
      </c>
      <c r="I14" s="29">
        <v>1354505</v>
      </c>
      <c r="J14" s="29">
        <v>0</v>
      </c>
      <c r="K14" s="29">
        <v>0</v>
      </c>
      <c r="L14" s="29"/>
      <c r="M14" s="29"/>
      <c r="N14" s="29">
        <v>2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30">
        <f t="shared" si="0"/>
        <v>311782277</v>
      </c>
      <c r="V14" s="30">
        <f t="shared" si="0"/>
        <v>134725293</v>
      </c>
      <c r="W14" s="30">
        <f t="shared" si="1"/>
        <v>64650037</v>
      </c>
      <c r="X14" s="31">
        <f t="shared" si="2"/>
        <v>511157607</v>
      </c>
    </row>
    <row r="15" spans="1:24" ht="15.75" x14ac:dyDescent="0.3">
      <c r="A15" s="27">
        <v>25001</v>
      </c>
      <c r="B15" s="28" t="s">
        <v>72</v>
      </c>
      <c r="C15" s="27" t="s">
        <v>73</v>
      </c>
      <c r="D15" s="29">
        <v>9260730</v>
      </c>
      <c r="E15" s="29">
        <v>35342592</v>
      </c>
      <c r="F15" s="29">
        <v>482480</v>
      </c>
      <c r="G15" s="29">
        <v>641878</v>
      </c>
      <c r="H15" s="29">
        <v>19428394</v>
      </c>
      <c r="I15" s="29">
        <v>20153996</v>
      </c>
      <c r="J15" s="29">
        <v>0</v>
      </c>
      <c r="K15" s="29">
        <v>0</v>
      </c>
      <c r="L15" s="29"/>
      <c r="M15" s="29"/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30">
        <f t="shared" si="0"/>
        <v>9260730</v>
      </c>
      <c r="V15" s="30">
        <f t="shared" si="0"/>
        <v>35342592</v>
      </c>
      <c r="W15" s="30">
        <f t="shared" si="1"/>
        <v>39582390</v>
      </c>
      <c r="X15" s="31">
        <f t="shared" si="2"/>
        <v>84185712</v>
      </c>
    </row>
    <row r="16" spans="1:24" ht="15.75" x14ac:dyDescent="0.3">
      <c r="A16" s="27">
        <v>52001</v>
      </c>
      <c r="B16" s="28" t="s">
        <v>74</v>
      </c>
      <c r="C16" s="27" t="s">
        <v>75</v>
      </c>
      <c r="D16" s="29">
        <v>350868042</v>
      </c>
      <c r="E16" s="29">
        <v>15655837</v>
      </c>
      <c r="F16" s="29">
        <v>559963</v>
      </c>
      <c r="G16" s="29">
        <v>2152035</v>
      </c>
      <c r="H16" s="29">
        <v>10367943</v>
      </c>
      <c r="I16" s="29">
        <v>7333</v>
      </c>
      <c r="J16" s="29">
        <v>0</v>
      </c>
      <c r="K16" s="29">
        <v>5</v>
      </c>
      <c r="L16" s="29"/>
      <c r="M16" s="29"/>
      <c r="N16" s="29">
        <v>1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30">
        <f t="shared" si="0"/>
        <v>350868042</v>
      </c>
      <c r="V16" s="30">
        <f t="shared" si="0"/>
        <v>15655842</v>
      </c>
      <c r="W16" s="30">
        <f t="shared" si="1"/>
        <v>10375277</v>
      </c>
      <c r="X16" s="31">
        <f t="shared" si="2"/>
        <v>376899161</v>
      </c>
    </row>
    <row r="17" spans="1:24" ht="15.75" x14ac:dyDescent="0.3">
      <c r="A17" s="27">
        <v>4002</v>
      </c>
      <c r="B17" s="28" t="s">
        <v>76</v>
      </c>
      <c r="C17" s="27" t="s">
        <v>77</v>
      </c>
      <c r="D17" s="29">
        <v>360928154</v>
      </c>
      <c r="E17" s="29">
        <v>88805839</v>
      </c>
      <c r="F17" s="29">
        <v>529554</v>
      </c>
      <c r="G17" s="29">
        <v>1677451</v>
      </c>
      <c r="H17" s="29">
        <v>37995304</v>
      </c>
      <c r="I17" s="29">
        <v>1145972</v>
      </c>
      <c r="J17" s="29">
        <v>4</v>
      </c>
      <c r="K17" s="29">
        <v>0</v>
      </c>
      <c r="L17" s="29"/>
      <c r="M17" s="29"/>
      <c r="N17" s="29">
        <v>2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30">
        <f t="shared" si="0"/>
        <v>360928158</v>
      </c>
      <c r="V17" s="30">
        <f t="shared" si="0"/>
        <v>88805839</v>
      </c>
      <c r="W17" s="30">
        <f t="shared" si="1"/>
        <v>39141278</v>
      </c>
      <c r="X17" s="31">
        <f t="shared" si="2"/>
        <v>488875275</v>
      </c>
    </row>
    <row r="18" spans="1:24" ht="15.75" x14ac:dyDescent="0.3">
      <c r="A18" s="27">
        <v>22001</v>
      </c>
      <c r="B18" s="28" t="s">
        <v>78</v>
      </c>
      <c r="C18" s="27" t="s">
        <v>79</v>
      </c>
      <c r="D18" s="29">
        <v>235404203</v>
      </c>
      <c r="E18" s="29">
        <v>13579502</v>
      </c>
      <c r="F18" s="29">
        <v>151421</v>
      </c>
      <c r="G18" s="29">
        <v>426566</v>
      </c>
      <c r="H18" s="29">
        <v>13076349</v>
      </c>
      <c r="I18" s="29">
        <v>5835694</v>
      </c>
      <c r="J18" s="29">
        <v>0</v>
      </c>
      <c r="K18" s="29">
        <v>0</v>
      </c>
      <c r="L18" s="29"/>
      <c r="M18" s="29"/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30">
        <f t="shared" si="0"/>
        <v>235404203</v>
      </c>
      <c r="V18" s="30">
        <f t="shared" si="0"/>
        <v>13579502</v>
      </c>
      <c r="W18" s="30">
        <f t="shared" si="1"/>
        <v>18912043</v>
      </c>
      <c r="X18" s="31">
        <f t="shared" si="2"/>
        <v>267895748</v>
      </c>
    </row>
    <row r="19" spans="1:24" ht="15.75" x14ac:dyDescent="0.3">
      <c r="A19" s="27">
        <v>49002</v>
      </c>
      <c r="B19" s="28" t="s">
        <v>80</v>
      </c>
      <c r="C19" s="27" t="s">
        <v>81</v>
      </c>
      <c r="D19" s="29">
        <v>145529165</v>
      </c>
      <c r="E19" s="29">
        <v>1357476215</v>
      </c>
      <c r="F19" s="29">
        <v>2168127</v>
      </c>
      <c r="G19" s="29">
        <v>5942986</v>
      </c>
      <c r="H19" s="29">
        <v>396485932</v>
      </c>
      <c r="I19" s="29">
        <v>63589704</v>
      </c>
      <c r="J19" s="29">
        <v>0</v>
      </c>
      <c r="K19" s="29">
        <v>0</v>
      </c>
      <c r="L19" s="29"/>
      <c r="M19" s="29"/>
      <c r="N19" s="29">
        <v>960179</v>
      </c>
      <c r="O19" s="29">
        <v>0</v>
      </c>
      <c r="P19" s="29">
        <v>0</v>
      </c>
      <c r="Q19" s="29">
        <v>0</v>
      </c>
      <c r="R19" s="29">
        <v>0</v>
      </c>
      <c r="S19" s="29">
        <v>14098110</v>
      </c>
      <c r="T19" s="29">
        <v>0</v>
      </c>
      <c r="U19" s="30">
        <f t="shared" si="0"/>
        <v>145529165</v>
      </c>
      <c r="V19" s="30">
        <f t="shared" si="0"/>
        <v>1357476215</v>
      </c>
      <c r="W19" s="30">
        <f t="shared" si="1"/>
        <v>475133925</v>
      </c>
      <c r="X19" s="31">
        <f t="shared" si="2"/>
        <v>1978139305</v>
      </c>
    </row>
    <row r="20" spans="1:24" ht="15.75" x14ac:dyDescent="0.3">
      <c r="A20" s="27">
        <v>30003</v>
      </c>
      <c r="B20" s="28" t="s">
        <v>82</v>
      </c>
      <c r="C20" s="27" t="s">
        <v>83</v>
      </c>
      <c r="D20" s="29">
        <v>306992433</v>
      </c>
      <c r="E20" s="29">
        <v>39882160</v>
      </c>
      <c r="F20" s="29">
        <v>71279</v>
      </c>
      <c r="G20" s="29">
        <v>360968</v>
      </c>
      <c r="H20" s="29">
        <v>20208079</v>
      </c>
      <c r="I20" s="29">
        <v>18044753</v>
      </c>
      <c r="J20" s="29">
        <v>3</v>
      </c>
      <c r="K20" s="29">
        <v>0</v>
      </c>
      <c r="L20" s="29"/>
      <c r="M20" s="29"/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30">
        <f t="shared" si="0"/>
        <v>306992436</v>
      </c>
      <c r="V20" s="30">
        <f t="shared" si="0"/>
        <v>39882160</v>
      </c>
      <c r="W20" s="30">
        <f t="shared" si="1"/>
        <v>38252832</v>
      </c>
      <c r="X20" s="31">
        <f t="shared" si="2"/>
        <v>385127428</v>
      </c>
    </row>
    <row r="21" spans="1:24" ht="15.75" x14ac:dyDescent="0.3">
      <c r="A21" s="27">
        <v>45004</v>
      </c>
      <c r="B21" s="28" t="s">
        <v>84</v>
      </c>
      <c r="C21" s="27" t="s">
        <v>85</v>
      </c>
      <c r="D21" s="29">
        <v>614900392</v>
      </c>
      <c r="E21" s="29">
        <v>103351124</v>
      </c>
      <c r="F21" s="29">
        <v>941662</v>
      </c>
      <c r="G21" s="29">
        <v>3125506</v>
      </c>
      <c r="H21" s="29">
        <v>71160130</v>
      </c>
      <c r="I21" s="29">
        <v>19651187</v>
      </c>
      <c r="J21" s="29">
        <v>0</v>
      </c>
      <c r="K21" s="29">
        <v>0</v>
      </c>
      <c r="L21" s="29"/>
      <c r="M21" s="29"/>
      <c r="N21" s="29">
        <v>3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30">
        <f t="shared" si="0"/>
        <v>614900392</v>
      </c>
      <c r="V21" s="30">
        <f t="shared" si="0"/>
        <v>103351124</v>
      </c>
      <c r="W21" s="30">
        <f t="shared" si="1"/>
        <v>90811320</v>
      </c>
      <c r="X21" s="31">
        <f t="shared" si="2"/>
        <v>809062836</v>
      </c>
    </row>
    <row r="22" spans="1:24" ht="15.75" x14ac:dyDescent="0.3">
      <c r="A22" s="27">
        <v>5001</v>
      </c>
      <c r="B22" s="28" t="s">
        <v>86</v>
      </c>
      <c r="C22" s="27" t="s">
        <v>87</v>
      </c>
      <c r="D22" s="29">
        <v>230320223</v>
      </c>
      <c r="E22" s="29">
        <v>869720628</v>
      </c>
      <c r="F22" s="29">
        <v>6219757</v>
      </c>
      <c r="G22" s="29">
        <v>9857833</v>
      </c>
      <c r="H22" s="29">
        <v>615938784</v>
      </c>
      <c r="I22" s="29">
        <v>10155264</v>
      </c>
      <c r="J22" s="29">
        <v>0</v>
      </c>
      <c r="K22" s="29">
        <v>0</v>
      </c>
      <c r="L22" s="29"/>
      <c r="M22" s="29"/>
      <c r="N22" s="29">
        <v>0</v>
      </c>
      <c r="O22" s="29">
        <v>59330</v>
      </c>
      <c r="P22" s="29">
        <v>17837905</v>
      </c>
      <c r="Q22" s="29">
        <v>0</v>
      </c>
      <c r="R22" s="29">
        <v>0</v>
      </c>
      <c r="S22" s="29">
        <v>24454150</v>
      </c>
      <c r="T22" s="29">
        <v>0</v>
      </c>
      <c r="U22" s="30">
        <f t="shared" si="0"/>
        <v>230379553</v>
      </c>
      <c r="V22" s="30">
        <f t="shared" si="0"/>
        <v>887558533</v>
      </c>
      <c r="W22" s="30">
        <f t="shared" si="1"/>
        <v>650548198</v>
      </c>
      <c r="X22" s="31">
        <f t="shared" si="2"/>
        <v>1768486284</v>
      </c>
    </row>
    <row r="23" spans="1:24" ht="15.75" x14ac:dyDescent="0.3">
      <c r="A23" s="27">
        <v>26002</v>
      </c>
      <c r="B23" s="28" t="s">
        <v>88</v>
      </c>
      <c r="C23" s="27" t="s">
        <v>89</v>
      </c>
      <c r="D23" s="29">
        <v>158527121</v>
      </c>
      <c r="E23" s="29">
        <v>33546703</v>
      </c>
      <c r="F23" s="29">
        <v>665212</v>
      </c>
      <c r="G23" s="29">
        <v>1497382</v>
      </c>
      <c r="H23" s="29">
        <v>14653340</v>
      </c>
      <c r="I23" s="29">
        <v>0</v>
      </c>
      <c r="J23" s="29">
        <v>0</v>
      </c>
      <c r="K23" s="29">
        <v>0</v>
      </c>
      <c r="L23" s="29"/>
      <c r="M23" s="29"/>
      <c r="N23" s="29">
        <v>54964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0">
        <f t="shared" si="0"/>
        <v>158527121</v>
      </c>
      <c r="V23" s="30">
        <f t="shared" si="0"/>
        <v>33546703</v>
      </c>
      <c r="W23" s="30">
        <f t="shared" si="1"/>
        <v>14708304</v>
      </c>
      <c r="X23" s="31">
        <f t="shared" si="2"/>
        <v>206782128</v>
      </c>
    </row>
    <row r="24" spans="1:24" ht="15.75" x14ac:dyDescent="0.3">
      <c r="A24" s="27">
        <v>43001</v>
      </c>
      <c r="B24" s="28" t="s">
        <v>90</v>
      </c>
      <c r="C24" s="27" t="s">
        <v>91</v>
      </c>
      <c r="D24" s="29">
        <v>137099326</v>
      </c>
      <c r="E24" s="29">
        <v>48700009</v>
      </c>
      <c r="F24" s="29">
        <v>106120</v>
      </c>
      <c r="G24" s="29">
        <v>644876</v>
      </c>
      <c r="H24" s="29">
        <v>15059136</v>
      </c>
      <c r="I24" s="29">
        <v>2761791</v>
      </c>
      <c r="J24" s="29">
        <v>1</v>
      </c>
      <c r="K24" s="29">
        <v>0</v>
      </c>
      <c r="L24" s="29"/>
      <c r="M24" s="29"/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30">
        <f t="shared" si="0"/>
        <v>137099327</v>
      </c>
      <c r="V24" s="30">
        <f t="shared" si="0"/>
        <v>48700009</v>
      </c>
      <c r="W24" s="30">
        <f t="shared" si="1"/>
        <v>17820927</v>
      </c>
      <c r="X24" s="31">
        <f t="shared" si="2"/>
        <v>203620263</v>
      </c>
    </row>
    <row r="25" spans="1:24" ht="15.75" x14ac:dyDescent="0.3">
      <c r="A25" s="27">
        <v>41001</v>
      </c>
      <c r="B25" s="28" t="s">
        <v>92</v>
      </c>
      <c r="C25" s="27" t="s">
        <v>93</v>
      </c>
      <c r="D25" s="29">
        <v>261191109</v>
      </c>
      <c r="E25" s="29">
        <v>296915116</v>
      </c>
      <c r="F25" s="29">
        <v>220431</v>
      </c>
      <c r="G25" s="29">
        <v>1004764</v>
      </c>
      <c r="H25" s="29">
        <v>78324379</v>
      </c>
      <c r="I25" s="29">
        <v>12418576</v>
      </c>
      <c r="J25" s="29">
        <v>0</v>
      </c>
      <c r="K25" s="29">
        <v>0</v>
      </c>
      <c r="L25" s="29"/>
      <c r="M25" s="29"/>
      <c r="N25" s="29">
        <v>1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30">
        <f t="shared" si="0"/>
        <v>261191109</v>
      </c>
      <c r="V25" s="30">
        <f t="shared" si="0"/>
        <v>296915116</v>
      </c>
      <c r="W25" s="30">
        <f t="shared" si="1"/>
        <v>90742956</v>
      </c>
      <c r="X25" s="31">
        <f t="shared" si="2"/>
        <v>648849181</v>
      </c>
    </row>
    <row r="26" spans="1:24" ht="15.75" x14ac:dyDescent="0.3">
      <c r="A26" s="27">
        <v>28001</v>
      </c>
      <c r="B26" s="28" t="s">
        <v>94</v>
      </c>
      <c r="C26" s="27" t="s">
        <v>95</v>
      </c>
      <c r="D26" s="29">
        <v>191630196</v>
      </c>
      <c r="E26" s="29">
        <v>60512845</v>
      </c>
      <c r="F26" s="29">
        <v>181375</v>
      </c>
      <c r="G26" s="29">
        <v>588907</v>
      </c>
      <c r="H26" s="29">
        <v>13749221</v>
      </c>
      <c r="I26" s="29">
        <v>7011759</v>
      </c>
      <c r="J26" s="29">
        <v>1</v>
      </c>
      <c r="K26" s="29">
        <v>0</v>
      </c>
      <c r="L26" s="29"/>
      <c r="M26" s="29"/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30">
        <f t="shared" si="0"/>
        <v>191630197</v>
      </c>
      <c r="V26" s="30">
        <f t="shared" si="0"/>
        <v>60512845</v>
      </c>
      <c r="W26" s="30">
        <f t="shared" si="1"/>
        <v>20760980</v>
      </c>
      <c r="X26" s="31">
        <f t="shared" si="2"/>
        <v>272904022</v>
      </c>
    </row>
    <row r="27" spans="1:24" ht="15.75" x14ac:dyDescent="0.3">
      <c r="A27" s="27">
        <v>60001</v>
      </c>
      <c r="B27" s="28" t="s">
        <v>96</v>
      </c>
      <c r="C27" s="27" t="s">
        <v>97</v>
      </c>
      <c r="D27" s="29">
        <v>215520039</v>
      </c>
      <c r="E27" s="29">
        <v>48899434</v>
      </c>
      <c r="F27" s="29">
        <v>86455</v>
      </c>
      <c r="G27" s="29">
        <v>1257004</v>
      </c>
      <c r="H27" s="29">
        <v>12092485</v>
      </c>
      <c r="I27" s="29">
        <v>1667888</v>
      </c>
      <c r="J27" s="29">
        <v>2</v>
      </c>
      <c r="K27" s="29">
        <v>0</v>
      </c>
      <c r="L27" s="29"/>
      <c r="M27" s="29"/>
      <c r="N27" s="29">
        <v>3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0">
        <f t="shared" si="0"/>
        <v>215520041</v>
      </c>
      <c r="V27" s="30">
        <f t="shared" si="0"/>
        <v>48899434</v>
      </c>
      <c r="W27" s="30">
        <f t="shared" si="1"/>
        <v>13760376</v>
      </c>
      <c r="X27" s="31">
        <f t="shared" si="2"/>
        <v>278179851</v>
      </c>
    </row>
    <row r="28" spans="1:24" ht="15.75" x14ac:dyDescent="0.3">
      <c r="A28" s="27">
        <v>7001</v>
      </c>
      <c r="B28" s="28" t="s">
        <v>98</v>
      </c>
      <c r="C28" s="27" t="s">
        <v>99</v>
      </c>
      <c r="D28" s="29">
        <v>424365477</v>
      </c>
      <c r="E28" s="29">
        <v>135737408</v>
      </c>
      <c r="F28" s="29">
        <v>2400670</v>
      </c>
      <c r="G28" s="29">
        <v>5638674</v>
      </c>
      <c r="H28" s="29">
        <v>107308445</v>
      </c>
      <c r="I28" s="29">
        <v>2286585</v>
      </c>
      <c r="J28" s="29">
        <v>0</v>
      </c>
      <c r="K28" s="29">
        <v>0</v>
      </c>
      <c r="L28" s="29"/>
      <c r="M28" s="29"/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30">
        <f t="shared" si="0"/>
        <v>424365477</v>
      </c>
      <c r="V28" s="30">
        <f t="shared" si="0"/>
        <v>135737408</v>
      </c>
      <c r="W28" s="30">
        <f t="shared" si="1"/>
        <v>109595030</v>
      </c>
      <c r="X28" s="31">
        <f t="shared" si="2"/>
        <v>669697915</v>
      </c>
    </row>
    <row r="29" spans="1:24" ht="15.75" x14ac:dyDescent="0.3">
      <c r="A29" s="27">
        <v>39001</v>
      </c>
      <c r="B29" s="28" t="s">
        <v>100</v>
      </c>
      <c r="C29" s="27" t="s">
        <v>101</v>
      </c>
      <c r="D29" s="29">
        <v>176059129</v>
      </c>
      <c r="E29" s="29">
        <v>109098138</v>
      </c>
      <c r="F29" s="29">
        <v>889905</v>
      </c>
      <c r="G29" s="29">
        <v>1048168</v>
      </c>
      <c r="H29" s="29">
        <v>63279930</v>
      </c>
      <c r="I29" s="29">
        <v>4273970</v>
      </c>
      <c r="J29" s="29">
        <v>17</v>
      </c>
      <c r="K29" s="29">
        <v>0</v>
      </c>
      <c r="L29" s="29"/>
      <c r="M29" s="29"/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30">
        <f t="shared" si="0"/>
        <v>176059146</v>
      </c>
      <c r="V29" s="30">
        <f t="shared" si="0"/>
        <v>109098138</v>
      </c>
      <c r="W29" s="30">
        <f t="shared" si="1"/>
        <v>67553900</v>
      </c>
      <c r="X29" s="31">
        <f t="shared" si="2"/>
        <v>352711184</v>
      </c>
    </row>
    <row r="30" spans="1:24" ht="15.75" x14ac:dyDescent="0.3">
      <c r="A30" s="27">
        <v>12002</v>
      </c>
      <c r="B30" s="28" t="s">
        <v>102</v>
      </c>
      <c r="C30" s="27" t="s">
        <v>103</v>
      </c>
      <c r="D30" s="29">
        <v>625811664</v>
      </c>
      <c r="E30" s="29">
        <v>48714857</v>
      </c>
      <c r="F30" s="29">
        <v>256041</v>
      </c>
      <c r="G30" s="29">
        <v>1772547</v>
      </c>
      <c r="H30" s="29">
        <v>24896707</v>
      </c>
      <c r="I30" s="29">
        <v>53408584</v>
      </c>
      <c r="J30" s="29">
        <v>0</v>
      </c>
      <c r="K30" s="29">
        <v>0</v>
      </c>
      <c r="L30" s="29"/>
      <c r="M30" s="29"/>
      <c r="N30" s="29">
        <v>1</v>
      </c>
      <c r="O30" s="29">
        <v>0</v>
      </c>
      <c r="P30" s="29">
        <v>290606</v>
      </c>
      <c r="Q30" s="29">
        <v>0</v>
      </c>
      <c r="R30" s="29">
        <v>0</v>
      </c>
      <c r="S30" s="29">
        <v>15677</v>
      </c>
      <c r="T30" s="29">
        <v>0</v>
      </c>
      <c r="U30" s="30">
        <f t="shared" si="0"/>
        <v>625811664</v>
      </c>
      <c r="V30" s="30">
        <f t="shared" si="0"/>
        <v>49005463</v>
      </c>
      <c r="W30" s="30">
        <f t="shared" si="1"/>
        <v>78320969</v>
      </c>
      <c r="X30" s="31">
        <f t="shared" si="2"/>
        <v>753138096</v>
      </c>
    </row>
    <row r="31" spans="1:24" ht="15.75" x14ac:dyDescent="0.3">
      <c r="A31" s="27">
        <v>50005</v>
      </c>
      <c r="B31" s="28" t="s">
        <v>104</v>
      </c>
      <c r="C31" s="27" t="s">
        <v>105</v>
      </c>
      <c r="D31" s="29">
        <v>194738277</v>
      </c>
      <c r="E31" s="29">
        <v>52711489</v>
      </c>
      <c r="F31" s="29">
        <v>122842</v>
      </c>
      <c r="G31" s="29">
        <v>1009079</v>
      </c>
      <c r="H31" s="29">
        <v>16654221</v>
      </c>
      <c r="I31" s="29">
        <v>981511</v>
      </c>
      <c r="J31" s="29">
        <v>35633</v>
      </c>
      <c r="K31" s="29">
        <v>0</v>
      </c>
      <c r="L31" s="29"/>
      <c r="M31" s="29"/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30">
        <f t="shared" si="0"/>
        <v>194773910</v>
      </c>
      <c r="V31" s="30">
        <f t="shared" si="0"/>
        <v>52711489</v>
      </c>
      <c r="W31" s="30">
        <f t="shared" si="1"/>
        <v>17635732</v>
      </c>
      <c r="X31" s="31">
        <f t="shared" si="2"/>
        <v>265121131</v>
      </c>
    </row>
    <row r="32" spans="1:24" ht="15.75" x14ac:dyDescent="0.3">
      <c r="A32" s="27">
        <v>59003</v>
      </c>
      <c r="B32" s="28" t="s">
        <v>106</v>
      </c>
      <c r="C32" s="27" t="s">
        <v>107</v>
      </c>
      <c r="D32" s="29">
        <v>291642789</v>
      </c>
      <c r="E32" s="29">
        <v>14859806</v>
      </c>
      <c r="F32" s="29">
        <v>422245</v>
      </c>
      <c r="G32" s="29">
        <v>2783427</v>
      </c>
      <c r="H32" s="29">
        <v>6212149</v>
      </c>
      <c r="I32" s="29">
        <v>443</v>
      </c>
      <c r="J32" s="29">
        <v>31994</v>
      </c>
      <c r="K32" s="29">
        <v>0</v>
      </c>
      <c r="L32" s="29"/>
      <c r="M32" s="29"/>
      <c r="N32" s="29">
        <v>21805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30">
        <f t="shared" si="0"/>
        <v>291674783</v>
      </c>
      <c r="V32" s="30">
        <f t="shared" si="0"/>
        <v>14859806</v>
      </c>
      <c r="W32" s="30">
        <f t="shared" si="1"/>
        <v>6234397</v>
      </c>
      <c r="X32" s="31">
        <f t="shared" si="2"/>
        <v>312768986</v>
      </c>
    </row>
    <row r="33" spans="1:24" ht="15.75" x14ac:dyDescent="0.3">
      <c r="A33" s="27">
        <v>21003</v>
      </c>
      <c r="B33" s="28" t="s">
        <v>108</v>
      </c>
      <c r="C33" s="27" t="s">
        <v>109</v>
      </c>
      <c r="D33" s="29">
        <v>424060474</v>
      </c>
      <c r="E33" s="29">
        <v>41944207</v>
      </c>
      <c r="F33" s="29">
        <v>259294</v>
      </c>
      <c r="G33" s="29">
        <v>704183</v>
      </c>
      <c r="H33" s="29">
        <v>22167219</v>
      </c>
      <c r="I33" s="29">
        <v>859987</v>
      </c>
      <c r="J33" s="29">
        <v>6</v>
      </c>
      <c r="K33" s="29">
        <v>0</v>
      </c>
      <c r="L33" s="29"/>
      <c r="M33" s="29"/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30">
        <f t="shared" si="0"/>
        <v>424060480</v>
      </c>
      <c r="V33" s="30">
        <f t="shared" si="0"/>
        <v>41944207</v>
      </c>
      <c r="W33" s="30">
        <f t="shared" si="1"/>
        <v>23027206</v>
      </c>
      <c r="X33" s="31">
        <f t="shared" si="2"/>
        <v>489031893</v>
      </c>
    </row>
    <row r="34" spans="1:24" ht="15.75" x14ac:dyDescent="0.3">
      <c r="A34" s="27">
        <v>16001</v>
      </c>
      <c r="B34" s="28" t="s">
        <v>110</v>
      </c>
      <c r="C34" s="27" t="s">
        <v>111</v>
      </c>
      <c r="D34" s="29">
        <v>125055822</v>
      </c>
      <c r="E34" s="29">
        <v>506366629</v>
      </c>
      <c r="F34" s="29">
        <v>8754189</v>
      </c>
      <c r="G34" s="29">
        <v>25131776</v>
      </c>
      <c r="H34" s="29">
        <v>321559854</v>
      </c>
      <c r="I34" s="32">
        <v>16115766</v>
      </c>
      <c r="J34" s="29">
        <v>0</v>
      </c>
      <c r="K34" s="29">
        <v>0</v>
      </c>
      <c r="L34" s="29"/>
      <c r="M34" s="29"/>
      <c r="N34" s="29">
        <v>0</v>
      </c>
      <c r="O34" s="29">
        <v>0</v>
      </c>
      <c r="P34" s="29">
        <v>148680</v>
      </c>
      <c r="Q34" s="29">
        <v>406853</v>
      </c>
      <c r="R34" s="29">
        <v>1484728</v>
      </c>
      <c r="S34" s="29">
        <v>6345051</v>
      </c>
      <c r="T34" s="29">
        <v>0</v>
      </c>
      <c r="U34" s="30">
        <f t="shared" si="0"/>
        <v>125055822</v>
      </c>
      <c r="V34" s="30">
        <f t="shared" si="0"/>
        <v>506515309</v>
      </c>
      <c r="W34" s="30">
        <f t="shared" si="1"/>
        <v>344020671</v>
      </c>
      <c r="X34" s="31">
        <f t="shared" si="2"/>
        <v>975591802</v>
      </c>
    </row>
    <row r="35" spans="1:24" ht="15.75" x14ac:dyDescent="0.3">
      <c r="A35" s="27">
        <v>61008</v>
      </c>
      <c r="B35" s="28" t="s">
        <v>112</v>
      </c>
      <c r="C35" s="27" t="s">
        <v>113</v>
      </c>
      <c r="D35" s="29">
        <v>23084211</v>
      </c>
      <c r="E35" s="29">
        <v>603416098</v>
      </c>
      <c r="F35" s="29">
        <v>1003679</v>
      </c>
      <c r="G35" s="29">
        <v>3510789</v>
      </c>
      <c r="H35" s="29">
        <v>259828588</v>
      </c>
      <c r="I35" s="29">
        <v>6548863</v>
      </c>
      <c r="J35" s="29">
        <v>0</v>
      </c>
      <c r="K35" s="29">
        <v>0</v>
      </c>
      <c r="L35" s="29"/>
      <c r="M35" s="29"/>
      <c r="N35" s="29">
        <v>1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30">
        <f t="shared" si="0"/>
        <v>23084211</v>
      </c>
      <c r="V35" s="30">
        <f t="shared" si="0"/>
        <v>603416098</v>
      </c>
      <c r="W35" s="30">
        <f t="shared" si="1"/>
        <v>266377452</v>
      </c>
      <c r="X35" s="31">
        <f t="shared" si="2"/>
        <v>892877761</v>
      </c>
    </row>
    <row r="36" spans="1:24" ht="15.75" x14ac:dyDescent="0.3">
      <c r="A36" s="27">
        <v>38002</v>
      </c>
      <c r="B36" s="28" t="s">
        <v>114</v>
      </c>
      <c r="C36" s="27" t="s">
        <v>115</v>
      </c>
      <c r="D36" s="29">
        <v>372408115</v>
      </c>
      <c r="E36" s="29">
        <v>61724484</v>
      </c>
      <c r="F36" s="29">
        <v>510463</v>
      </c>
      <c r="G36" s="29">
        <v>805011</v>
      </c>
      <c r="H36" s="29">
        <v>36353570</v>
      </c>
      <c r="I36" s="29">
        <v>14400580</v>
      </c>
      <c r="J36" s="29">
        <v>2</v>
      </c>
      <c r="K36" s="29">
        <v>0</v>
      </c>
      <c r="L36" s="29"/>
      <c r="M36" s="29"/>
      <c r="N36" s="29">
        <v>0</v>
      </c>
      <c r="O36" s="29">
        <v>0</v>
      </c>
      <c r="P36" s="29">
        <v>2578339</v>
      </c>
      <c r="Q36" s="29">
        <v>0</v>
      </c>
      <c r="R36" s="29">
        <v>0</v>
      </c>
      <c r="S36" s="29">
        <v>1155124</v>
      </c>
      <c r="T36" s="29">
        <v>0</v>
      </c>
      <c r="U36" s="30">
        <f t="shared" si="0"/>
        <v>372408117</v>
      </c>
      <c r="V36" s="30">
        <f t="shared" si="0"/>
        <v>64302823</v>
      </c>
      <c r="W36" s="30">
        <f t="shared" si="1"/>
        <v>51909274</v>
      </c>
      <c r="X36" s="31">
        <f t="shared" si="2"/>
        <v>488620214</v>
      </c>
    </row>
    <row r="37" spans="1:24" ht="15.75" x14ac:dyDescent="0.3">
      <c r="A37" s="27">
        <v>49003</v>
      </c>
      <c r="B37" s="28" t="s">
        <v>116</v>
      </c>
      <c r="C37" s="27" t="s">
        <v>117</v>
      </c>
      <c r="D37" s="29">
        <v>262926686</v>
      </c>
      <c r="E37" s="29">
        <v>302610346</v>
      </c>
      <c r="F37" s="29">
        <v>370708</v>
      </c>
      <c r="G37" s="29">
        <v>1216910</v>
      </c>
      <c r="H37" s="29">
        <v>77221007</v>
      </c>
      <c r="I37" s="29">
        <v>3436305</v>
      </c>
      <c r="J37" s="29">
        <v>0</v>
      </c>
      <c r="K37" s="29">
        <v>0</v>
      </c>
      <c r="L37" s="29"/>
      <c r="M37" s="29"/>
      <c r="N37" s="29">
        <v>836411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30">
        <f t="shared" si="0"/>
        <v>262926686</v>
      </c>
      <c r="V37" s="30">
        <f t="shared" si="0"/>
        <v>302610346</v>
      </c>
      <c r="W37" s="30">
        <f t="shared" si="1"/>
        <v>81493723</v>
      </c>
      <c r="X37" s="31">
        <f t="shared" si="2"/>
        <v>647030755</v>
      </c>
    </row>
    <row r="38" spans="1:24" ht="15.75" x14ac:dyDescent="0.3">
      <c r="A38" s="27">
        <v>5006</v>
      </c>
      <c r="B38" s="28" t="s">
        <v>118</v>
      </c>
      <c r="C38" s="27" t="s">
        <v>119</v>
      </c>
      <c r="D38" s="29">
        <v>324745424</v>
      </c>
      <c r="E38" s="29">
        <v>80241825</v>
      </c>
      <c r="F38" s="29">
        <v>839399</v>
      </c>
      <c r="G38" s="29">
        <v>1627485</v>
      </c>
      <c r="H38" s="29">
        <v>28501252</v>
      </c>
      <c r="I38" s="29">
        <v>20276663</v>
      </c>
      <c r="J38" s="29">
        <v>2</v>
      </c>
      <c r="K38" s="29">
        <v>0</v>
      </c>
      <c r="L38" s="29"/>
      <c r="M38" s="29"/>
      <c r="N38" s="29">
        <v>1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30">
        <f t="shared" si="0"/>
        <v>324745426</v>
      </c>
      <c r="V38" s="30">
        <f t="shared" si="0"/>
        <v>80241825</v>
      </c>
      <c r="W38" s="30">
        <f t="shared" si="1"/>
        <v>48777916</v>
      </c>
      <c r="X38" s="31">
        <f t="shared" si="2"/>
        <v>453765167</v>
      </c>
    </row>
    <row r="39" spans="1:24" ht="15.75" x14ac:dyDescent="0.3">
      <c r="A39" s="27">
        <v>19004</v>
      </c>
      <c r="B39" s="28" t="s">
        <v>120</v>
      </c>
      <c r="C39" s="27" t="s">
        <v>121</v>
      </c>
      <c r="D39" s="29">
        <v>469180042</v>
      </c>
      <c r="E39" s="29">
        <v>122784182</v>
      </c>
      <c r="F39" s="29">
        <v>1201597</v>
      </c>
      <c r="G39" s="29">
        <v>2040888</v>
      </c>
      <c r="H39" s="29">
        <v>70871905</v>
      </c>
      <c r="I39" s="29">
        <v>21847700</v>
      </c>
      <c r="J39" s="29">
        <v>1</v>
      </c>
      <c r="K39" s="29">
        <v>0</v>
      </c>
      <c r="L39" s="29"/>
      <c r="M39" s="29"/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30">
        <f t="shared" si="0"/>
        <v>469180043</v>
      </c>
      <c r="V39" s="30">
        <f t="shared" si="0"/>
        <v>122784182</v>
      </c>
      <c r="W39" s="30">
        <f t="shared" si="1"/>
        <v>92719605</v>
      </c>
      <c r="X39" s="31">
        <f t="shared" si="2"/>
        <v>684683830</v>
      </c>
    </row>
    <row r="40" spans="1:24" ht="15.75" x14ac:dyDescent="0.3">
      <c r="A40" s="27">
        <v>56002</v>
      </c>
      <c r="B40" s="28" t="s">
        <v>122</v>
      </c>
      <c r="C40" s="27" t="s">
        <v>123</v>
      </c>
      <c r="D40" s="29">
        <v>503878984</v>
      </c>
      <c r="E40" s="29">
        <v>18875216</v>
      </c>
      <c r="F40" s="29">
        <v>133338</v>
      </c>
      <c r="G40" s="29">
        <v>748295</v>
      </c>
      <c r="H40" s="29">
        <v>8259311</v>
      </c>
      <c r="I40" s="29">
        <v>6117861</v>
      </c>
      <c r="J40" s="29">
        <v>0</v>
      </c>
      <c r="K40" s="29">
        <v>0</v>
      </c>
      <c r="L40" s="29"/>
      <c r="M40" s="29"/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30">
        <f t="shared" si="0"/>
        <v>503878984</v>
      </c>
      <c r="V40" s="30">
        <f t="shared" si="0"/>
        <v>18875216</v>
      </c>
      <c r="W40" s="30">
        <f t="shared" si="1"/>
        <v>14377172</v>
      </c>
      <c r="X40" s="31">
        <f t="shared" si="2"/>
        <v>537131372</v>
      </c>
    </row>
    <row r="41" spans="1:24" ht="15.75" x14ac:dyDescent="0.3">
      <c r="A41" s="27">
        <v>51001</v>
      </c>
      <c r="B41" s="28" t="s">
        <v>124</v>
      </c>
      <c r="C41" s="27" t="s">
        <v>125</v>
      </c>
      <c r="D41" s="29">
        <v>32799769</v>
      </c>
      <c r="E41" s="29">
        <v>385659235</v>
      </c>
      <c r="F41" s="29">
        <v>5546254</v>
      </c>
      <c r="G41" s="29">
        <v>12211887</v>
      </c>
      <c r="H41" s="29">
        <v>124558377</v>
      </c>
      <c r="I41" s="29">
        <v>2356734</v>
      </c>
      <c r="J41" s="29">
        <v>201313</v>
      </c>
      <c r="K41" s="29">
        <v>0</v>
      </c>
      <c r="L41" s="29"/>
      <c r="M41" s="29"/>
      <c r="N41" s="29">
        <v>511945</v>
      </c>
      <c r="O41" s="29">
        <v>172011</v>
      </c>
      <c r="P41" s="29">
        <v>21954523</v>
      </c>
      <c r="Q41" s="29">
        <v>0</v>
      </c>
      <c r="R41" s="29">
        <v>0</v>
      </c>
      <c r="S41" s="29">
        <v>57547865</v>
      </c>
      <c r="T41" s="29">
        <v>0</v>
      </c>
      <c r="U41" s="30">
        <f t="shared" si="0"/>
        <v>33173093</v>
      </c>
      <c r="V41" s="30">
        <f t="shared" si="0"/>
        <v>407613758</v>
      </c>
      <c r="W41" s="30">
        <f t="shared" si="1"/>
        <v>184974921</v>
      </c>
      <c r="X41" s="31">
        <f t="shared" si="2"/>
        <v>625761772</v>
      </c>
    </row>
    <row r="42" spans="1:24" ht="15.75" x14ac:dyDescent="0.3">
      <c r="A42" s="27">
        <v>64002</v>
      </c>
      <c r="B42" s="28" t="s">
        <v>126</v>
      </c>
      <c r="C42" s="27" t="s">
        <v>127</v>
      </c>
      <c r="D42" s="29">
        <v>210360381</v>
      </c>
      <c r="E42" s="29">
        <v>2642042</v>
      </c>
      <c r="F42" s="29">
        <v>295538</v>
      </c>
      <c r="G42" s="29">
        <v>1320654</v>
      </c>
      <c r="H42" s="29">
        <v>3185201</v>
      </c>
      <c r="I42" s="29">
        <v>0</v>
      </c>
      <c r="J42" s="29">
        <v>0</v>
      </c>
      <c r="K42" s="29">
        <v>0</v>
      </c>
      <c r="L42" s="29"/>
      <c r="M42" s="29"/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30">
        <f t="shared" si="0"/>
        <v>210360381</v>
      </c>
      <c r="V42" s="30">
        <f t="shared" si="0"/>
        <v>2642042</v>
      </c>
      <c r="W42" s="30">
        <f t="shared" si="1"/>
        <v>3185201</v>
      </c>
      <c r="X42" s="31">
        <f t="shared" si="2"/>
        <v>216187624</v>
      </c>
    </row>
    <row r="43" spans="1:24" ht="15.75" x14ac:dyDescent="0.3">
      <c r="A43" s="27">
        <v>20001</v>
      </c>
      <c r="B43" s="28" t="s">
        <v>128</v>
      </c>
      <c r="C43" s="27" t="s">
        <v>129</v>
      </c>
      <c r="D43" s="29">
        <v>173801690</v>
      </c>
      <c r="E43" s="29">
        <v>6760901</v>
      </c>
      <c r="F43" s="29">
        <v>347472</v>
      </c>
      <c r="G43" s="29">
        <v>806178</v>
      </c>
      <c r="H43" s="29">
        <v>20949025</v>
      </c>
      <c r="I43" s="29">
        <v>2919</v>
      </c>
      <c r="J43" s="29">
        <v>0</v>
      </c>
      <c r="K43" s="29">
        <v>0</v>
      </c>
      <c r="L43" s="29"/>
      <c r="M43" s="29"/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30">
        <f t="shared" si="0"/>
        <v>173801690</v>
      </c>
      <c r="V43" s="30">
        <f t="shared" si="0"/>
        <v>6760901</v>
      </c>
      <c r="W43" s="30">
        <f t="shared" si="1"/>
        <v>20951944</v>
      </c>
      <c r="X43" s="31">
        <f t="shared" si="2"/>
        <v>201514535</v>
      </c>
    </row>
    <row r="44" spans="1:24" ht="15.75" x14ac:dyDescent="0.3">
      <c r="A44" s="27">
        <v>23001</v>
      </c>
      <c r="B44" s="28" t="s">
        <v>130</v>
      </c>
      <c r="C44" s="27" t="s">
        <v>131</v>
      </c>
      <c r="D44" s="29">
        <v>47634910</v>
      </c>
      <c r="E44" s="29">
        <v>20393450</v>
      </c>
      <c r="F44" s="29">
        <v>696380</v>
      </c>
      <c r="G44" s="29">
        <v>1423790</v>
      </c>
      <c r="H44" s="29">
        <v>16336470</v>
      </c>
      <c r="I44" s="29">
        <v>60181895</v>
      </c>
      <c r="J44" s="29">
        <v>263252</v>
      </c>
      <c r="K44" s="29">
        <v>0</v>
      </c>
      <c r="L44" s="29"/>
      <c r="M44" s="29"/>
      <c r="N44" s="29">
        <v>118486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30">
        <f t="shared" si="0"/>
        <v>47898162</v>
      </c>
      <c r="V44" s="30">
        <f t="shared" si="0"/>
        <v>20393450</v>
      </c>
      <c r="W44" s="30">
        <f t="shared" si="1"/>
        <v>76636851</v>
      </c>
      <c r="X44" s="31">
        <f t="shared" si="2"/>
        <v>144928463</v>
      </c>
    </row>
    <row r="45" spans="1:24" ht="15.75" x14ac:dyDescent="0.3">
      <c r="A45" s="27">
        <v>22005</v>
      </c>
      <c r="B45" s="28" t="s">
        <v>132</v>
      </c>
      <c r="C45" s="27" t="s">
        <v>133</v>
      </c>
      <c r="D45" s="29">
        <v>479960611</v>
      </c>
      <c r="E45" s="29">
        <v>15890800</v>
      </c>
      <c r="F45" s="29">
        <v>361893</v>
      </c>
      <c r="G45" s="29">
        <v>975426</v>
      </c>
      <c r="H45" s="29">
        <v>16034781</v>
      </c>
      <c r="I45" s="29">
        <v>34877533</v>
      </c>
      <c r="J45" s="29">
        <v>2</v>
      </c>
      <c r="K45" s="29">
        <v>0</v>
      </c>
      <c r="L45" s="29"/>
      <c r="M45" s="29"/>
      <c r="N45" s="29">
        <v>1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30">
        <f t="shared" si="0"/>
        <v>479960613</v>
      </c>
      <c r="V45" s="30">
        <f t="shared" si="0"/>
        <v>15890800</v>
      </c>
      <c r="W45" s="30">
        <f t="shared" si="1"/>
        <v>50912315</v>
      </c>
      <c r="X45" s="31">
        <f t="shared" si="2"/>
        <v>546763728</v>
      </c>
    </row>
    <row r="46" spans="1:24" ht="15.75" x14ac:dyDescent="0.3">
      <c r="A46" s="27">
        <v>16002</v>
      </c>
      <c r="B46" s="28" t="s">
        <v>134</v>
      </c>
      <c r="C46" s="27" t="s">
        <v>135</v>
      </c>
      <c r="D46" s="29">
        <v>13541536</v>
      </c>
      <c r="E46" s="29">
        <v>12631039</v>
      </c>
      <c r="F46" s="29">
        <v>495671</v>
      </c>
      <c r="G46" s="29">
        <v>1488325</v>
      </c>
      <c r="H46" s="29">
        <v>12215654</v>
      </c>
      <c r="I46" s="32">
        <v>8043433</v>
      </c>
      <c r="J46" s="29">
        <v>0</v>
      </c>
      <c r="K46" s="29">
        <v>0</v>
      </c>
      <c r="L46" s="29"/>
      <c r="M46" s="29"/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30">
        <f t="shared" si="0"/>
        <v>13541536</v>
      </c>
      <c r="V46" s="30">
        <f t="shared" si="0"/>
        <v>12631039</v>
      </c>
      <c r="W46" s="30">
        <f t="shared" si="1"/>
        <v>20259087</v>
      </c>
      <c r="X46" s="31">
        <f t="shared" si="2"/>
        <v>46431662</v>
      </c>
    </row>
    <row r="47" spans="1:24" ht="15.75" x14ac:dyDescent="0.3">
      <c r="A47" s="27">
        <v>61007</v>
      </c>
      <c r="B47" s="28" t="s">
        <v>136</v>
      </c>
      <c r="C47" s="27" t="s">
        <v>137</v>
      </c>
      <c r="D47" s="29">
        <v>323643215</v>
      </c>
      <c r="E47" s="29">
        <v>178158688</v>
      </c>
      <c r="F47" s="29">
        <v>251956</v>
      </c>
      <c r="G47" s="29">
        <v>479557</v>
      </c>
      <c r="H47" s="29">
        <v>50519696</v>
      </c>
      <c r="I47" s="29">
        <v>2677074</v>
      </c>
      <c r="J47" s="29">
        <v>0</v>
      </c>
      <c r="K47" s="29">
        <v>0</v>
      </c>
      <c r="L47" s="29"/>
      <c r="M47" s="29"/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30">
        <f t="shared" si="0"/>
        <v>323643215</v>
      </c>
      <c r="V47" s="30">
        <f t="shared" si="0"/>
        <v>178158688</v>
      </c>
      <c r="W47" s="30">
        <f t="shared" si="1"/>
        <v>53196770</v>
      </c>
      <c r="X47" s="31">
        <f t="shared" si="2"/>
        <v>554998673</v>
      </c>
    </row>
    <row r="48" spans="1:24" ht="15.75" x14ac:dyDescent="0.3">
      <c r="A48" s="27">
        <v>5003</v>
      </c>
      <c r="B48" s="28" t="s">
        <v>138</v>
      </c>
      <c r="C48" s="27" t="s">
        <v>139</v>
      </c>
      <c r="D48" s="29">
        <v>225941446</v>
      </c>
      <c r="E48" s="29">
        <v>47027251</v>
      </c>
      <c r="F48" s="29">
        <v>389620</v>
      </c>
      <c r="G48" s="29">
        <v>776940</v>
      </c>
      <c r="H48" s="29">
        <v>15631834</v>
      </c>
      <c r="I48" s="29">
        <v>165781072</v>
      </c>
      <c r="J48" s="29">
        <v>0</v>
      </c>
      <c r="K48" s="29">
        <v>0</v>
      </c>
      <c r="L48" s="29"/>
      <c r="M48" s="29"/>
      <c r="N48" s="29">
        <v>0</v>
      </c>
      <c r="O48" s="29">
        <v>0</v>
      </c>
      <c r="P48" s="29">
        <v>393970</v>
      </c>
      <c r="Q48" s="29">
        <v>0</v>
      </c>
      <c r="R48" s="29">
        <v>0</v>
      </c>
      <c r="S48" s="29">
        <v>1687435</v>
      </c>
      <c r="T48" s="29">
        <v>0</v>
      </c>
      <c r="U48" s="30">
        <f t="shared" si="0"/>
        <v>225941446</v>
      </c>
      <c r="V48" s="30">
        <f t="shared" si="0"/>
        <v>47421221</v>
      </c>
      <c r="W48" s="30">
        <f t="shared" si="1"/>
        <v>183100341</v>
      </c>
      <c r="X48" s="31">
        <f t="shared" si="2"/>
        <v>456463008</v>
      </c>
    </row>
    <row r="49" spans="1:24" ht="15.75" x14ac:dyDescent="0.3">
      <c r="A49" s="27">
        <v>28002</v>
      </c>
      <c r="B49" s="28" t="s">
        <v>140</v>
      </c>
      <c r="C49" s="27" t="s">
        <v>141</v>
      </c>
      <c r="D49" s="29">
        <v>215037218</v>
      </c>
      <c r="E49" s="29">
        <v>62907465</v>
      </c>
      <c r="F49" s="29">
        <v>692209</v>
      </c>
      <c r="G49" s="29">
        <v>767376</v>
      </c>
      <c r="H49" s="29">
        <v>56956778</v>
      </c>
      <c r="I49" s="29">
        <v>14124074</v>
      </c>
      <c r="J49" s="29">
        <v>3</v>
      </c>
      <c r="K49" s="29">
        <v>0</v>
      </c>
      <c r="L49" s="29"/>
      <c r="M49" s="29"/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30">
        <f t="shared" si="0"/>
        <v>215037221</v>
      </c>
      <c r="V49" s="30">
        <f t="shared" si="0"/>
        <v>62907465</v>
      </c>
      <c r="W49" s="30">
        <f t="shared" si="1"/>
        <v>71080852</v>
      </c>
      <c r="X49" s="31">
        <f t="shared" si="2"/>
        <v>349025538</v>
      </c>
    </row>
    <row r="50" spans="1:24" ht="15.75" x14ac:dyDescent="0.3">
      <c r="A50" s="27">
        <v>17001</v>
      </c>
      <c r="B50" s="28" t="s">
        <v>142</v>
      </c>
      <c r="C50" s="27" t="s">
        <v>143</v>
      </c>
      <c r="D50" s="29">
        <v>123188431</v>
      </c>
      <c r="E50" s="29">
        <v>27530439</v>
      </c>
      <c r="F50" s="29">
        <v>69697</v>
      </c>
      <c r="G50" s="29">
        <v>518420</v>
      </c>
      <c r="H50" s="29">
        <v>7136266</v>
      </c>
      <c r="I50" s="29">
        <v>754134</v>
      </c>
      <c r="J50" s="29">
        <v>2</v>
      </c>
      <c r="K50" s="29">
        <v>0</v>
      </c>
      <c r="L50" s="29"/>
      <c r="M50" s="29"/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30">
        <f t="shared" si="0"/>
        <v>123188433</v>
      </c>
      <c r="V50" s="30">
        <f t="shared" si="0"/>
        <v>27530439</v>
      </c>
      <c r="W50" s="30">
        <f t="shared" si="1"/>
        <v>7890400</v>
      </c>
      <c r="X50" s="31">
        <f t="shared" si="2"/>
        <v>158609272</v>
      </c>
    </row>
    <row r="51" spans="1:24" ht="15.75" x14ac:dyDescent="0.3">
      <c r="A51" s="27">
        <v>44001</v>
      </c>
      <c r="B51" s="28" t="s">
        <v>144</v>
      </c>
      <c r="C51" s="27" t="s">
        <v>145</v>
      </c>
      <c r="D51" s="29">
        <v>417948168</v>
      </c>
      <c r="E51" s="29">
        <v>25775281</v>
      </c>
      <c r="F51" s="29">
        <v>140043</v>
      </c>
      <c r="G51" s="29">
        <v>1854999</v>
      </c>
      <c r="H51" s="29">
        <v>9732453</v>
      </c>
      <c r="I51" s="29">
        <v>27736174</v>
      </c>
      <c r="J51" s="29">
        <v>2</v>
      </c>
      <c r="K51" s="29">
        <v>0</v>
      </c>
      <c r="L51" s="29"/>
      <c r="M51" s="29"/>
      <c r="N51" s="29">
        <v>1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30">
        <f t="shared" si="0"/>
        <v>417948170</v>
      </c>
      <c r="V51" s="30">
        <f t="shared" si="0"/>
        <v>25775281</v>
      </c>
      <c r="W51" s="30">
        <f t="shared" si="1"/>
        <v>37468628</v>
      </c>
      <c r="X51" s="31">
        <f t="shared" si="2"/>
        <v>481192079</v>
      </c>
    </row>
    <row r="52" spans="1:24" ht="15.75" x14ac:dyDescent="0.3">
      <c r="A52" s="27">
        <v>46002</v>
      </c>
      <c r="B52" s="28" t="s">
        <v>146</v>
      </c>
      <c r="C52" s="27" t="s">
        <v>147</v>
      </c>
      <c r="D52" s="29">
        <v>111608473</v>
      </c>
      <c r="E52" s="29">
        <v>13484422</v>
      </c>
      <c r="F52" s="29">
        <v>832118</v>
      </c>
      <c r="G52" s="29">
        <v>2624168</v>
      </c>
      <c r="H52" s="29">
        <v>9189980</v>
      </c>
      <c r="I52" s="29">
        <v>447</v>
      </c>
      <c r="J52" s="29">
        <v>45498</v>
      </c>
      <c r="K52" s="29">
        <v>4</v>
      </c>
      <c r="L52" s="29"/>
      <c r="M52" s="29"/>
      <c r="N52" s="29">
        <v>235884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30">
        <f t="shared" si="0"/>
        <v>111653971</v>
      </c>
      <c r="V52" s="30">
        <f t="shared" si="0"/>
        <v>13484426</v>
      </c>
      <c r="W52" s="30">
        <f t="shared" si="1"/>
        <v>9426311</v>
      </c>
      <c r="X52" s="31">
        <f t="shared" si="2"/>
        <v>134564708</v>
      </c>
    </row>
    <row r="53" spans="1:24" ht="15.75" x14ac:dyDescent="0.3">
      <c r="A53" s="27">
        <v>24004</v>
      </c>
      <c r="B53" s="28" t="s">
        <v>148</v>
      </c>
      <c r="C53" s="27" t="s">
        <v>149</v>
      </c>
      <c r="D53" s="29">
        <v>905384934</v>
      </c>
      <c r="E53" s="29">
        <v>34366777</v>
      </c>
      <c r="F53" s="29">
        <v>459494</v>
      </c>
      <c r="G53" s="29">
        <v>1168094</v>
      </c>
      <c r="H53" s="29">
        <v>17981877</v>
      </c>
      <c r="I53" s="29">
        <v>15781948</v>
      </c>
      <c r="J53" s="29">
        <v>2</v>
      </c>
      <c r="K53" s="29">
        <v>0</v>
      </c>
      <c r="L53" s="29"/>
      <c r="M53" s="29"/>
      <c r="N53" s="29">
        <v>1</v>
      </c>
      <c r="O53" s="29">
        <v>8585</v>
      </c>
      <c r="P53" s="29">
        <v>251766</v>
      </c>
      <c r="Q53" s="29">
        <v>0</v>
      </c>
      <c r="R53" s="29">
        <v>0</v>
      </c>
      <c r="S53" s="29">
        <v>175549</v>
      </c>
      <c r="T53" s="29">
        <v>0</v>
      </c>
      <c r="U53" s="30">
        <f t="shared" si="0"/>
        <v>905393521</v>
      </c>
      <c r="V53" s="30">
        <f t="shared" si="0"/>
        <v>34618543</v>
      </c>
      <c r="W53" s="30">
        <f t="shared" si="1"/>
        <v>33939375</v>
      </c>
      <c r="X53" s="31">
        <f t="shared" si="2"/>
        <v>973951439</v>
      </c>
    </row>
    <row r="54" spans="1:24" ht="15.75" x14ac:dyDescent="0.3">
      <c r="A54" s="27">
        <v>50003</v>
      </c>
      <c r="B54" s="28" t="s">
        <v>150</v>
      </c>
      <c r="C54" s="27" t="s">
        <v>151</v>
      </c>
      <c r="D54" s="29">
        <v>404328557</v>
      </c>
      <c r="E54" s="29">
        <v>100481314</v>
      </c>
      <c r="F54" s="29">
        <v>296797</v>
      </c>
      <c r="G54" s="29">
        <v>1321035</v>
      </c>
      <c r="H54" s="29">
        <v>28509743</v>
      </c>
      <c r="I54" s="29">
        <v>2115717</v>
      </c>
      <c r="J54" s="29">
        <v>17390</v>
      </c>
      <c r="K54" s="29">
        <v>0</v>
      </c>
      <c r="L54" s="29"/>
      <c r="M54" s="29"/>
      <c r="N54" s="29">
        <v>0</v>
      </c>
      <c r="O54" s="29">
        <v>0</v>
      </c>
      <c r="P54" s="29">
        <v>51371</v>
      </c>
      <c r="Q54" s="29">
        <v>0</v>
      </c>
      <c r="R54" s="29">
        <v>0</v>
      </c>
      <c r="S54" s="29">
        <v>2448328</v>
      </c>
      <c r="T54" s="29">
        <v>0</v>
      </c>
      <c r="U54" s="30">
        <f t="shared" si="0"/>
        <v>404345947</v>
      </c>
      <c r="V54" s="30">
        <f t="shared" si="0"/>
        <v>100532685</v>
      </c>
      <c r="W54" s="30">
        <f t="shared" si="1"/>
        <v>33073788</v>
      </c>
      <c r="X54" s="31">
        <f t="shared" si="2"/>
        <v>537952420</v>
      </c>
    </row>
    <row r="55" spans="1:24" ht="15.75" x14ac:dyDescent="0.3">
      <c r="A55" s="27">
        <v>14001</v>
      </c>
      <c r="B55" s="28" t="s">
        <v>152</v>
      </c>
      <c r="C55" s="27" t="s">
        <v>153</v>
      </c>
      <c r="D55" s="29">
        <v>122408278</v>
      </c>
      <c r="E55" s="29">
        <v>21333290</v>
      </c>
      <c r="F55" s="29">
        <v>239994</v>
      </c>
      <c r="G55" s="29">
        <v>1227013</v>
      </c>
      <c r="H55" s="29">
        <v>5115529</v>
      </c>
      <c r="I55" s="29">
        <v>254967</v>
      </c>
      <c r="J55" s="29">
        <v>1</v>
      </c>
      <c r="K55" s="29">
        <v>0</v>
      </c>
      <c r="L55" s="29"/>
      <c r="M55" s="29"/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30">
        <f t="shared" si="0"/>
        <v>122408279</v>
      </c>
      <c r="V55" s="30">
        <f t="shared" si="0"/>
        <v>21333290</v>
      </c>
      <c r="W55" s="30">
        <f t="shared" si="1"/>
        <v>5370496</v>
      </c>
      <c r="X55" s="31">
        <f t="shared" si="2"/>
        <v>149112065</v>
      </c>
    </row>
    <row r="56" spans="1:24" ht="15.75" x14ac:dyDescent="0.3">
      <c r="A56" s="27">
        <v>6002</v>
      </c>
      <c r="B56" s="28" t="s">
        <v>154</v>
      </c>
      <c r="C56" s="27" t="s">
        <v>155</v>
      </c>
      <c r="D56" s="29">
        <v>295729890</v>
      </c>
      <c r="E56" s="29">
        <v>22794167</v>
      </c>
      <c r="F56" s="29">
        <v>184157</v>
      </c>
      <c r="G56" s="29">
        <v>739180</v>
      </c>
      <c r="H56" s="29">
        <v>11448484</v>
      </c>
      <c r="I56" s="29">
        <v>8000415</v>
      </c>
      <c r="J56" s="29">
        <v>1</v>
      </c>
      <c r="K56" s="29">
        <v>0</v>
      </c>
      <c r="L56" s="29"/>
      <c r="M56" s="29"/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30">
        <f t="shared" si="0"/>
        <v>295729891</v>
      </c>
      <c r="V56" s="30">
        <f t="shared" si="0"/>
        <v>22794167</v>
      </c>
      <c r="W56" s="30">
        <f t="shared" si="1"/>
        <v>19448899</v>
      </c>
      <c r="X56" s="31">
        <f t="shared" si="2"/>
        <v>337972957</v>
      </c>
    </row>
    <row r="57" spans="1:24" ht="15.75" x14ac:dyDescent="0.3">
      <c r="A57" s="27">
        <v>33001</v>
      </c>
      <c r="B57" s="28" t="s">
        <v>156</v>
      </c>
      <c r="C57" s="27" t="s">
        <v>157</v>
      </c>
      <c r="D57" s="29">
        <v>337761154</v>
      </c>
      <c r="E57" s="29">
        <v>70536386</v>
      </c>
      <c r="F57" s="29">
        <v>132173</v>
      </c>
      <c r="G57" s="29">
        <v>643767</v>
      </c>
      <c r="H57" s="29">
        <v>24723094</v>
      </c>
      <c r="I57" s="29">
        <v>17619660</v>
      </c>
      <c r="J57" s="29">
        <v>5</v>
      </c>
      <c r="K57" s="29">
        <v>0</v>
      </c>
      <c r="L57" s="29"/>
      <c r="M57" s="29"/>
      <c r="N57" s="29">
        <v>2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30">
        <f t="shared" si="0"/>
        <v>337761159</v>
      </c>
      <c r="V57" s="30">
        <f t="shared" si="0"/>
        <v>70536386</v>
      </c>
      <c r="W57" s="30">
        <f t="shared" si="1"/>
        <v>42342756</v>
      </c>
      <c r="X57" s="31">
        <f t="shared" si="2"/>
        <v>450640301</v>
      </c>
    </row>
    <row r="58" spans="1:24" ht="15.75" x14ac:dyDescent="0.3">
      <c r="A58" s="27">
        <v>49004</v>
      </c>
      <c r="B58" s="28" t="s">
        <v>158</v>
      </c>
      <c r="C58" s="27" t="s">
        <v>159</v>
      </c>
      <c r="D58" s="29">
        <v>137516876</v>
      </c>
      <c r="E58" s="29">
        <v>138554971</v>
      </c>
      <c r="F58" s="29">
        <v>508988</v>
      </c>
      <c r="G58" s="29">
        <v>1443057</v>
      </c>
      <c r="H58" s="29">
        <v>26069117</v>
      </c>
      <c r="I58" s="29">
        <v>7093816</v>
      </c>
      <c r="J58" s="29">
        <v>0</v>
      </c>
      <c r="K58" s="29">
        <v>0</v>
      </c>
      <c r="L58" s="29"/>
      <c r="M58" s="29"/>
      <c r="N58" s="29">
        <v>92896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30">
        <f t="shared" si="0"/>
        <v>137516876</v>
      </c>
      <c r="V58" s="30">
        <f t="shared" si="0"/>
        <v>138554971</v>
      </c>
      <c r="W58" s="30">
        <f t="shared" si="1"/>
        <v>33255829</v>
      </c>
      <c r="X58" s="31">
        <f t="shared" si="2"/>
        <v>309327676</v>
      </c>
    </row>
    <row r="59" spans="1:24" ht="15.75" x14ac:dyDescent="0.3">
      <c r="A59" s="27">
        <v>63001</v>
      </c>
      <c r="B59" s="28" t="s">
        <v>160</v>
      </c>
      <c r="C59" s="27" t="s">
        <v>161</v>
      </c>
      <c r="D59" s="29">
        <v>111533071</v>
      </c>
      <c r="E59" s="29">
        <v>28005013</v>
      </c>
      <c r="F59" s="29">
        <v>92571</v>
      </c>
      <c r="G59" s="29">
        <v>1115351</v>
      </c>
      <c r="H59" s="29">
        <v>6926754</v>
      </c>
      <c r="I59" s="29">
        <v>539987</v>
      </c>
      <c r="J59" s="29">
        <v>0</v>
      </c>
      <c r="K59" s="29">
        <v>0</v>
      </c>
      <c r="L59" s="29"/>
      <c r="M59" s="29"/>
      <c r="N59" s="29">
        <v>1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30">
        <f t="shared" si="0"/>
        <v>111533071</v>
      </c>
      <c r="V59" s="30">
        <f t="shared" si="0"/>
        <v>28005013</v>
      </c>
      <c r="W59" s="30">
        <f t="shared" si="1"/>
        <v>7466742</v>
      </c>
      <c r="X59" s="31">
        <f t="shared" si="2"/>
        <v>147004826</v>
      </c>
    </row>
    <row r="60" spans="1:24" ht="15.75" x14ac:dyDescent="0.3">
      <c r="A60" s="27">
        <v>53001</v>
      </c>
      <c r="B60" s="28" t="s">
        <v>162</v>
      </c>
      <c r="C60" s="27" t="s">
        <v>163</v>
      </c>
      <c r="D60" s="29">
        <v>243787577</v>
      </c>
      <c r="E60" s="29">
        <v>42672623</v>
      </c>
      <c r="F60" s="29">
        <v>1373183</v>
      </c>
      <c r="G60" s="29">
        <v>1781224</v>
      </c>
      <c r="H60" s="29">
        <v>29409519</v>
      </c>
      <c r="I60" s="29">
        <v>870596</v>
      </c>
      <c r="J60" s="29">
        <v>0</v>
      </c>
      <c r="K60" s="29">
        <v>0</v>
      </c>
      <c r="L60" s="29"/>
      <c r="M60" s="29"/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30">
        <f t="shared" si="0"/>
        <v>243787577</v>
      </c>
      <c r="V60" s="30">
        <f t="shared" si="0"/>
        <v>42672623</v>
      </c>
      <c r="W60" s="30">
        <f t="shared" si="1"/>
        <v>30280115</v>
      </c>
      <c r="X60" s="31">
        <f t="shared" si="2"/>
        <v>316740315</v>
      </c>
    </row>
    <row r="61" spans="1:24" ht="15.75" x14ac:dyDescent="0.3">
      <c r="A61" s="27">
        <v>26004</v>
      </c>
      <c r="B61" s="28" t="s">
        <v>164</v>
      </c>
      <c r="C61" s="27" t="s">
        <v>165</v>
      </c>
      <c r="D61" s="29">
        <v>266578090</v>
      </c>
      <c r="E61" s="29">
        <v>51240471</v>
      </c>
      <c r="F61" s="29">
        <v>1061799</v>
      </c>
      <c r="G61" s="29">
        <v>2576707</v>
      </c>
      <c r="H61" s="29">
        <v>33777145</v>
      </c>
      <c r="I61" s="29">
        <v>457</v>
      </c>
      <c r="J61" s="29">
        <v>0</v>
      </c>
      <c r="K61" s="29">
        <v>33966</v>
      </c>
      <c r="L61" s="29"/>
      <c r="M61" s="29"/>
      <c r="N61" s="29">
        <v>323892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30">
        <f t="shared" si="0"/>
        <v>266578090</v>
      </c>
      <c r="V61" s="30">
        <f t="shared" si="0"/>
        <v>51274437</v>
      </c>
      <c r="W61" s="30">
        <f t="shared" si="1"/>
        <v>34101494</v>
      </c>
      <c r="X61" s="31">
        <f t="shared" si="2"/>
        <v>351954021</v>
      </c>
    </row>
    <row r="62" spans="1:24" ht="15.75" x14ac:dyDescent="0.3">
      <c r="A62" s="27">
        <v>6006</v>
      </c>
      <c r="B62" s="28" t="s">
        <v>166</v>
      </c>
      <c r="C62" s="27" t="s">
        <v>167</v>
      </c>
      <c r="D62" s="29">
        <v>935109232</v>
      </c>
      <c r="E62" s="29">
        <v>114178822</v>
      </c>
      <c r="F62" s="29">
        <v>834293</v>
      </c>
      <c r="G62" s="29">
        <v>2851014</v>
      </c>
      <c r="H62" s="29">
        <v>51498855</v>
      </c>
      <c r="I62" s="29">
        <v>132236690</v>
      </c>
      <c r="J62" s="29">
        <v>2</v>
      </c>
      <c r="K62" s="29">
        <v>0</v>
      </c>
      <c r="L62" s="29"/>
      <c r="M62" s="29"/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30">
        <f t="shared" si="0"/>
        <v>935109234</v>
      </c>
      <c r="V62" s="30">
        <f t="shared" si="0"/>
        <v>114178822</v>
      </c>
      <c r="W62" s="30">
        <f t="shared" si="1"/>
        <v>183735545</v>
      </c>
      <c r="X62" s="31">
        <f t="shared" si="2"/>
        <v>1233023601</v>
      </c>
    </row>
    <row r="63" spans="1:24" ht="15.75" x14ac:dyDescent="0.3">
      <c r="A63" s="27">
        <v>27001</v>
      </c>
      <c r="B63" s="28" t="s">
        <v>168</v>
      </c>
      <c r="C63" s="27" t="s">
        <v>169</v>
      </c>
      <c r="D63" s="29">
        <v>434590927</v>
      </c>
      <c r="E63" s="29">
        <v>27185350</v>
      </c>
      <c r="F63" s="29">
        <v>1126255</v>
      </c>
      <c r="G63" s="29">
        <v>2011649</v>
      </c>
      <c r="H63" s="29">
        <v>27726361</v>
      </c>
      <c r="I63" s="29">
        <v>51428</v>
      </c>
      <c r="J63" s="29">
        <v>0</v>
      </c>
      <c r="K63" s="29">
        <v>0</v>
      </c>
      <c r="L63" s="29"/>
      <c r="M63" s="29"/>
      <c r="N63" s="29">
        <v>441238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30">
        <f t="shared" si="0"/>
        <v>434590927</v>
      </c>
      <c r="V63" s="30">
        <f t="shared" si="0"/>
        <v>27185350</v>
      </c>
      <c r="W63" s="30">
        <f t="shared" si="1"/>
        <v>28219027</v>
      </c>
      <c r="X63" s="31">
        <f t="shared" si="2"/>
        <v>489995304</v>
      </c>
    </row>
    <row r="64" spans="1:24" ht="15.75" x14ac:dyDescent="0.3">
      <c r="A64" s="27">
        <v>28003</v>
      </c>
      <c r="B64" s="28" t="s">
        <v>170</v>
      </c>
      <c r="C64" s="27" t="s">
        <v>171</v>
      </c>
      <c r="D64" s="29">
        <v>467717870</v>
      </c>
      <c r="E64" s="29">
        <v>135383254</v>
      </c>
      <c r="F64" s="29">
        <v>637460</v>
      </c>
      <c r="G64" s="29">
        <v>1837440</v>
      </c>
      <c r="H64" s="29">
        <v>84642233</v>
      </c>
      <c r="I64" s="29">
        <v>2563572</v>
      </c>
      <c r="J64" s="29">
        <v>0</v>
      </c>
      <c r="K64" s="29">
        <v>0</v>
      </c>
      <c r="L64" s="29"/>
      <c r="M64" s="29"/>
      <c r="N64" s="29">
        <v>11259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30">
        <f t="shared" si="0"/>
        <v>467717870</v>
      </c>
      <c r="V64" s="30">
        <f t="shared" si="0"/>
        <v>135383254</v>
      </c>
      <c r="W64" s="30">
        <f t="shared" si="1"/>
        <v>87217064</v>
      </c>
      <c r="X64" s="31">
        <f t="shared" si="2"/>
        <v>690318188</v>
      </c>
    </row>
    <row r="65" spans="1:24" ht="15.75" x14ac:dyDescent="0.3">
      <c r="A65" s="27">
        <v>30001</v>
      </c>
      <c r="B65" s="28" t="s">
        <v>172</v>
      </c>
      <c r="C65" s="27" t="s">
        <v>173</v>
      </c>
      <c r="D65" s="29">
        <v>305507488</v>
      </c>
      <c r="E65" s="29">
        <v>51409747</v>
      </c>
      <c r="F65" s="29">
        <v>171049</v>
      </c>
      <c r="G65" s="29">
        <v>1222899</v>
      </c>
      <c r="H65" s="29">
        <v>13677231</v>
      </c>
      <c r="I65" s="29">
        <v>14544552</v>
      </c>
      <c r="J65" s="29">
        <v>0</v>
      </c>
      <c r="K65" s="29">
        <v>0</v>
      </c>
      <c r="L65" s="29"/>
      <c r="M65" s="29"/>
      <c r="N65" s="29">
        <v>0</v>
      </c>
      <c r="O65" s="29">
        <v>0</v>
      </c>
      <c r="P65" s="29">
        <v>574646</v>
      </c>
      <c r="Q65" s="29">
        <v>0</v>
      </c>
      <c r="R65" s="29">
        <v>0</v>
      </c>
      <c r="S65" s="29">
        <v>78373</v>
      </c>
      <c r="T65" s="29">
        <v>0</v>
      </c>
      <c r="U65" s="30">
        <f t="shared" si="0"/>
        <v>305507488</v>
      </c>
      <c r="V65" s="30">
        <f t="shared" si="0"/>
        <v>51984393</v>
      </c>
      <c r="W65" s="30">
        <f t="shared" si="1"/>
        <v>28300156</v>
      </c>
      <c r="X65" s="31">
        <f t="shared" si="2"/>
        <v>385792037</v>
      </c>
    </row>
    <row r="66" spans="1:24" ht="15.75" x14ac:dyDescent="0.3">
      <c r="A66" s="27">
        <v>31001</v>
      </c>
      <c r="B66" s="28" t="s">
        <v>174</v>
      </c>
      <c r="C66" s="27" t="s">
        <v>175</v>
      </c>
      <c r="D66" s="29">
        <v>270607494</v>
      </c>
      <c r="E66" s="29">
        <v>20459535</v>
      </c>
      <c r="F66" s="29">
        <v>3274131</v>
      </c>
      <c r="G66" s="29">
        <v>5476716</v>
      </c>
      <c r="H66" s="29">
        <v>36934662</v>
      </c>
      <c r="I66" s="29">
        <v>5261671</v>
      </c>
      <c r="J66" s="29">
        <v>0</v>
      </c>
      <c r="K66" s="29">
        <v>0</v>
      </c>
      <c r="L66" s="29"/>
      <c r="M66" s="29"/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30">
        <f t="shared" si="0"/>
        <v>270607494</v>
      </c>
      <c r="V66" s="30">
        <f t="shared" si="0"/>
        <v>20459535</v>
      </c>
      <c r="W66" s="30">
        <f t="shared" si="1"/>
        <v>42196333</v>
      </c>
      <c r="X66" s="31">
        <f t="shared" si="2"/>
        <v>333263362</v>
      </c>
    </row>
    <row r="67" spans="1:24" ht="15.75" x14ac:dyDescent="0.3">
      <c r="A67" s="27">
        <v>41002</v>
      </c>
      <c r="B67" s="28" t="s">
        <v>176</v>
      </c>
      <c r="C67" s="27" t="s">
        <v>177</v>
      </c>
      <c r="D67" s="29">
        <v>85447361</v>
      </c>
      <c r="E67" s="29">
        <v>1890853774</v>
      </c>
      <c r="F67" s="29">
        <v>1118384</v>
      </c>
      <c r="G67" s="29">
        <v>6997162</v>
      </c>
      <c r="H67" s="29">
        <v>722340674</v>
      </c>
      <c r="I67" s="29">
        <v>24253381</v>
      </c>
      <c r="J67" s="29">
        <v>0</v>
      </c>
      <c r="K67" s="29">
        <v>0</v>
      </c>
      <c r="L67" s="29"/>
      <c r="M67" s="29"/>
      <c r="N67" s="29">
        <v>4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30">
        <f t="shared" si="0"/>
        <v>85447361</v>
      </c>
      <c r="V67" s="30">
        <f t="shared" si="0"/>
        <v>1890853774</v>
      </c>
      <c r="W67" s="30">
        <f t="shared" si="1"/>
        <v>746594059</v>
      </c>
      <c r="X67" s="31">
        <f t="shared" si="2"/>
        <v>2722895194</v>
      </c>
    </row>
    <row r="68" spans="1:24" ht="15.75" x14ac:dyDescent="0.3">
      <c r="A68" s="27">
        <v>14002</v>
      </c>
      <c r="B68" s="28" t="s">
        <v>178</v>
      </c>
      <c r="C68" s="27" t="s">
        <v>179</v>
      </c>
      <c r="D68" s="29">
        <v>100270839</v>
      </c>
      <c r="E68" s="29">
        <v>11936134</v>
      </c>
      <c r="F68" s="29">
        <v>212148</v>
      </c>
      <c r="G68" s="29">
        <v>1137228</v>
      </c>
      <c r="H68" s="29">
        <v>4152338</v>
      </c>
      <c r="I68" s="29">
        <v>4631780</v>
      </c>
      <c r="J68" s="29">
        <v>0</v>
      </c>
      <c r="K68" s="29">
        <v>0</v>
      </c>
      <c r="L68" s="29"/>
      <c r="M68" s="29"/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30">
        <f t="shared" si="0"/>
        <v>100270839</v>
      </c>
      <c r="V68" s="30">
        <f t="shared" si="0"/>
        <v>11936134</v>
      </c>
      <c r="W68" s="30">
        <f t="shared" si="1"/>
        <v>8784118</v>
      </c>
      <c r="X68" s="31">
        <f t="shared" si="2"/>
        <v>120991091</v>
      </c>
    </row>
    <row r="69" spans="1:24" ht="15.75" x14ac:dyDescent="0.3">
      <c r="A69" s="27">
        <v>10001</v>
      </c>
      <c r="B69" s="28" t="s">
        <v>180</v>
      </c>
      <c r="C69" s="27" t="s">
        <v>181</v>
      </c>
      <c r="D69" s="29">
        <v>236790767</v>
      </c>
      <c r="E69" s="29">
        <v>15396288</v>
      </c>
      <c r="F69" s="29">
        <v>463862</v>
      </c>
      <c r="G69" s="29">
        <v>1615896</v>
      </c>
      <c r="H69" s="29">
        <v>17889904</v>
      </c>
      <c r="I69" s="29">
        <v>16552818</v>
      </c>
      <c r="J69" s="29">
        <v>4</v>
      </c>
      <c r="K69" s="29">
        <v>0</v>
      </c>
      <c r="L69" s="29"/>
      <c r="M69" s="29"/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30">
        <f t="shared" ref="U69:V132" si="3">D69+J69+O69</f>
        <v>236790771</v>
      </c>
      <c r="V69" s="30">
        <f t="shared" si="3"/>
        <v>15396288</v>
      </c>
      <c r="W69" s="30">
        <f t="shared" ref="W69:W132" si="4">H69+I69+N69+S69+T69</f>
        <v>34442722</v>
      </c>
      <c r="X69" s="31">
        <f t="shared" ref="X69:X132" si="5">U69+V69+W69</f>
        <v>286629781</v>
      </c>
    </row>
    <row r="70" spans="1:24" ht="15.75" x14ac:dyDescent="0.3">
      <c r="A70" s="27">
        <v>34002</v>
      </c>
      <c r="B70" s="28" t="s">
        <v>182</v>
      </c>
      <c r="C70" s="27" t="s">
        <v>183</v>
      </c>
      <c r="D70" s="29">
        <v>750326033</v>
      </c>
      <c r="E70" s="29">
        <v>30764368</v>
      </c>
      <c r="F70" s="29">
        <v>344644</v>
      </c>
      <c r="G70" s="29">
        <v>2679452</v>
      </c>
      <c r="H70" s="29">
        <v>33011360</v>
      </c>
      <c r="I70" s="29">
        <v>2511708</v>
      </c>
      <c r="J70" s="29">
        <v>3</v>
      </c>
      <c r="K70" s="29">
        <v>0</v>
      </c>
      <c r="L70" s="29"/>
      <c r="M70" s="29"/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30">
        <f t="shared" si="3"/>
        <v>750326036</v>
      </c>
      <c r="V70" s="30">
        <f t="shared" si="3"/>
        <v>30764368</v>
      </c>
      <c r="W70" s="30">
        <f t="shared" si="4"/>
        <v>35523068</v>
      </c>
      <c r="X70" s="31">
        <f t="shared" si="5"/>
        <v>816613472</v>
      </c>
    </row>
    <row r="71" spans="1:24" ht="15.75" x14ac:dyDescent="0.3">
      <c r="A71" s="27">
        <v>51002</v>
      </c>
      <c r="B71" s="28" t="s">
        <v>184</v>
      </c>
      <c r="C71" s="27" t="s">
        <v>185</v>
      </c>
      <c r="D71" s="29">
        <v>2942870</v>
      </c>
      <c r="E71" s="29">
        <v>228071704</v>
      </c>
      <c r="F71" s="29">
        <v>4022495</v>
      </c>
      <c r="G71" s="29">
        <v>3331513</v>
      </c>
      <c r="H71" s="29">
        <v>303290521</v>
      </c>
      <c r="I71" s="29">
        <v>16779237</v>
      </c>
      <c r="J71" s="29">
        <v>0</v>
      </c>
      <c r="K71" s="29">
        <v>0</v>
      </c>
      <c r="L71" s="29"/>
      <c r="M71" s="29"/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30">
        <f t="shared" si="3"/>
        <v>2942870</v>
      </c>
      <c r="V71" s="30">
        <f t="shared" si="3"/>
        <v>228071704</v>
      </c>
      <c r="W71" s="30">
        <f t="shared" si="4"/>
        <v>320069758</v>
      </c>
      <c r="X71" s="31">
        <f t="shared" si="5"/>
        <v>551084332</v>
      </c>
    </row>
    <row r="72" spans="1:24" ht="15.75" x14ac:dyDescent="0.3">
      <c r="A72" s="27">
        <v>56006</v>
      </c>
      <c r="B72" s="28" t="s">
        <v>186</v>
      </c>
      <c r="C72" s="27" t="s">
        <v>187</v>
      </c>
      <c r="D72" s="29">
        <v>589784402</v>
      </c>
      <c r="E72" s="29">
        <v>32718905</v>
      </c>
      <c r="F72" s="29">
        <v>344734</v>
      </c>
      <c r="G72" s="29">
        <v>1825232</v>
      </c>
      <c r="H72" s="29">
        <v>19583531</v>
      </c>
      <c r="I72" s="29">
        <v>35263115</v>
      </c>
      <c r="J72" s="29">
        <v>0</v>
      </c>
      <c r="K72" s="29">
        <v>1</v>
      </c>
      <c r="L72" s="29"/>
      <c r="M72" s="29"/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30">
        <f t="shared" si="3"/>
        <v>589784402</v>
      </c>
      <c r="V72" s="30">
        <f t="shared" si="3"/>
        <v>32718906</v>
      </c>
      <c r="W72" s="30">
        <f t="shared" si="4"/>
        <v>54846646</v>
      </c>
      <c r="X72" s="31">
        <f t="shared" si="5"/>
        <v>677349954</v>
      </c>
    </row>
    <row r="73" spans="1:24" ht="15.75" x14ac:dyDescent="0.3">
      <c r="A73" s="27">
        <v>23002</v>
      </c>
      <c r="B73" s="28" t="s">
        <v>188</v>
      </c>
      <c r="C73" s="27" t="s">
        <v>189</v>
      </c>
      <c r="D73" s="29">
        <v>58612683</v>
      </c>
      <c r="E73" s="29">
        <v>213499779</v>
      </c>
      <c r="F73" s="29">
        <v>8669312</v>
      </c>
      <c r="G73" s="29">
        <v>12730943</v>
      </c>
      <c r="H73" s="29">
        <v>138007160</v>
      </c>
      <c r="I73" s="29">
        <v>14533849</v>
      </c>
      <c r="J73" s="29">
        <v>335664</v>
      </c>
      <c r="K73" s="29">
        <v>0</v>
      </c>
      <c r="L73" s="29"/>
      <c r="M73" s="29"/>
      <c r="N73" s="29">
        <v>2539344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30">
        <f t="shared" si="3"/>
        <v>58948347</v>
      </c>
      <c r="V73" s="30">
        <f t="shared" si="3"/>
        <v>213499779</v>
      </c>
      <c r="W73" s="30">
        <f t="shared" si="4"/>
        <v>155080353</v>
      </c>
      <c r="X73" s="31">
        <f t="shared" si="5"/>
        <v>427528479</v>
      </c>
    </row>
    <row r="74" spans="1:24" ht="15.75" x14ac:dyDescent="0.3">
      <c r="A74" s="27">
        <v>53002</v>
      </c>
      <c r="B74" s="28" t="s">
        <v>190</v>
      </c>
      <c r="C74" s="27" t="s">
        <v>191</v>
      </c>
      <c r="D74" s="29">
        <v>593852622</v>
      </c>
      <c r="E74" s="29">
        <v>23663984</v>
      </c>
      <c r="F74" s="29">
        <v>4290684</v>
      </c>
      <c r="G74" s="29">
        <v>1939100</v>
      </c>
      <c r="H74" s="29">
        <v>25102674</v>
      </c>
      <c r="I74" s="29">
        <v>865144</v>
      </c>
      <c r="J74" s="29">
        <v>2</v>
      </c>
      <c r="K74" s="29">
        <v>0</v>
      </c>
      <c r="L74" s="29"/>
      <c r="M74" s="29"/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30">
        <f t="shared" si="3"/>
        <v>593852624</v>
      </c>
      <c r="V74" s="30">
        <f t="shared" si="3"/>
        <v>23663984</v>
      </c>
      <c r="W74" s="30">
        <f t="shared" si="4"/>
        <v>25967818</v>
      </c>
      <c r="X74" s="31">
        <f t="shared" si="5"/>
        <v>643484426</v>
      </c>
    </row>
    <row r="75" spans="1:24" ht="15.75" x14ac:dyDescent="0.3">
      <c r="A75" s="27">
        <v>48003</v>
      </c>
      <c r="B75" s="28" t="s">
        <v>192</v>
      </c>
      <c r="C75" s="27" t="s">
        <v>193</v>
      </c>
      <c r="D75" s="29">
        <v>609091640</v>
      </c>
      <c r="E75" s="29">
        <v>43455410</v>
      </c>
      <c r="F75" s="29">
        <v>183777</v>
      </c>
      <c r="G75" s="29">
        <v>582605</v>
      </c>
      <c r="H75" s="29">
        <v>24282384</v>
      </c>
      <c r="I75" s="29">
        <v>57623882</v>
      </c>
      <c r="J75" s="29">
        <v>0</v>
      </c>
      <c r="K75" s="29">
        <v>0</v>
      </c>
      <c r="L75" s="29"/>
      <c r="M75" s="29"/>
      <c r="N75" s="29">
        <v>0</v>
      </c>
      <c r="O75" s="29">
        <v>0</v>
      </c>
      <c r="P75" s="29">
        <v>632518</v>
      </c>
      <c r="Q75" s="29">
        <v>0</v>
      </c>
      <c r="R75" s="29">
        <v>0</v>
      </c>
      <c r="S75" s="29">
        <v>262984</v>
      </c>
      <c r="T75" s="29">
        <v>0</v>
      </c>
      <c r="U75" s="30">
        <f t="shared" si="3"/>
        <v>609091640</v>
      </c>
      <c r="V75" s="30">
        <f t="shared" si="3"/>
        <v>44087928</v>
      </c>
      <c r="W75" s="30">
        <f t="shared" si="4"/>
        <v>82169250</v>
      </c>
      <c r="X75" s="31">
        <f t="shared" si="5"/>
        <v>735348818</v>
      </c>
    </row>
    <row r="76" spans="1:24" ht="15.75" x14ac:dyDescent="0.3">
      <c r="A76" s="27">
        <v>2002</v>
      </c>
      <c r="B76" s="28" t="s">
        <v>194</v>
      </c>
      <c r="C76" s="27" t="s">
        <v>195</v>
      </c>
      <c r="D76" s="29">
        <v>482095100</v>
      </c>
      <c r="E76" s="29">
        <v>467295067</v>
      </c>
      <c r="F76" s="29">
        <v>3313472</v>
      </c>
      <c r="G76" s="29">
        <v>6306157</v>
      </c>
      <c r="H76" s="29">
        <v>267437775</v>
      </c>
      <c r="I76" s="29">
        <v>41243335</v>
      </c>
      <c r="J76" s="29">
        <v>2</v>
      </c>
      <c r="K76" s="29">
        <v>0</v>
      </c>
      <c r="L76" s="29"/>
      <c r="M76" s="29"/>
      <c r="N76" s="29">
        <v>1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30">
        <f t="shared" si="3"/>
        <v>482095102</v>
      </c>
      <c r="V76" s="30">
        <f t="shared" si="3"/>
        <v>467295067</v>
      </c>
      <c r="W76" s="30">
        <f t="shared" si="4"/>
        <v>308681111</v>
      </c>
      <c r="X76" s="31">
        <f t="shared" si="5"/>
        <v>1258071280</v>
      </c>
    </row>
    <row r="77" spans="1:24" ht="15.75" x14ac:dyDescent="0.3">
      <c r="A77" s="27">
        <v>22006</v>
      </c>
      <c r="B77" s="28" t="s">
        <v>196</v>
      </c>
      <c r="C77" s="27" t="s">
        <v>197</v>
      </c>
      <c r="D77" s="29">
        <v>531586914</v>
      </c>
      <c r="E77" s="29">
        <v>100936809</v>
      </c>
      <c r="F77" s="29">
        <v>1215054</v>
      </c>
      <c r="G77" s="29">
        <v>3187430</v>
      </c>
      <c r="H77" s="29">
        <v>76240586</v>
      </c>
      <c r="I77" s="29">
        <v>29604983</v>
      </c>
      <c r="J77" s="29">
        <v>5</v>
      </c>
      <c r="K77" s="29">
        <v>0</v>
      </c>
      <c r="L77" s="29"/>
      <c r="M77" s="29"/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30">
        <f t="shared" si="3"/>
        <v>531586919</v>
      </c>
      <c r="V77" s="30">
        <f t="shared" si="3"/>
        <v>100936809</v>
      </c>
      <c r="W77" s="30">
        <f t="shared" si="4"/>
        <v>105845569</v>
      </c>
      <c r="X77" s="31">
        <f t="shared" si="5"/>
        <v>738369297</v>
      </c>
    </row>
    <row r="78" spans="1:24" ht="15.75" x14ac:dyDescent="0.3">
      <c r="A78" s="27">
        <v>13003</v>
      </c>
      <c r="B78" s="28" t="s">
        <v>198</v>
      </c>
      <c r="C78" s="27" t="s">
        <v>199</v>
      </c>
      <c r="D78" s="29">
        <v>382024680</v>
      </c>
      <c r="E78" s="29">
        <v>57101737</v>
      </c>
      <c r="F78" s="29">
        <v>137445</v>
      </c>
      <c r="G78" s="29">
        <v>751841</v>
      </c>
      <c r="H78" s="29">
        <v>17435087</v>
      </c>
      <c r="I78" s="29">
        <v>17017343</v>
      </c>
      <c r="J78" s="29">
        <v>1</v>
      </c>
      <c r="K78" s="29">
        <v>0</v>
      </c>
      <c r="L78" s="29"/>
      <c r="M78" s="29"/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30">
        <f t="shared" si="3"/>
        <v>382024681</v>
      </c>
      <c r="V78" s="30">
        <f t="shared" si="3"/>
        <v>57101737</v>
      </c>
      <c r="W78" s="30">
        <f t="shared" si="4"/>
        <v>34452430</v>
      </c>
      <c r="X78" s="31">
        <f t="shared" si="5"/>
        <v>473578848</v>
      </c>
    </row>
    <row r="79" spans="1:24" ht="15.75" x14ac:dyDescent="0.3">
      <c r="A79" s="27">
        <v>2003</v>
      </c>
      <c r="B79" s="28" t="s">
        <v>200</v>
      </c>
      <c r="C79" s="27" t="s">
        <v>201</v>
      </c>
      <c r="D79" s="29">
        <v>432282450</v>
      </c>
      <c r="E79" s="29">
        <v>33877967</v>
      </c>
      <c r="F79" s="29">
        <v>515522</v>
      </c>
      <c r="G79" s="29">
        <v>1454018</v>
      </c>
      <c r="H79" s="29">
        <v>11785654</v>
      </c>
      <c r="I79" s="29">
        <v>54341229</v>
      </c>
      <c r="J79" s="29">
        <v>2</v>
      </c>
      <c r="K79" s="29">
        <v>0</v>
      </c>
      <c r="L79" s="29"/>
      <c r="M79" s="29"/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30">
        <f t="shared" si="3"/>
        <v>432282452</v>
      </c>
      <c r="V79" s="30">
        <f t="shared" si="3"/>
        <v>33877967</v>
      </c>
      <c r="W79" s="30">
        <f t="shared" si="4"/>
        <v>66126883</v>
      </c>
      <c r="X79" s="31">
        <f t="shared" si="5"/>
        <v>532287302</v>
      </c>
    </row>
    <row r="80" spans="1:24" ht="15.75" x14ac:dyDescent="0.3">
      <c r="A80" s="27">
        <v>37003</v>
      </c>
      <c r="B80" s="28" t="s">
        <v>202</v>
      </c>
      <c r="C80" s="27" t="s">
        <v>203</v>
      </c>
      <c r="D80" s="29">
        <v>290973249</v>
      </c>
      <c r="E80" s="29">
        <v>15567217</v>
      </c>
      <c r="F80" s="29">
        <v>496056</v>
      </c>
      <c r="G80" s="29">
        <v>1798233</v>
      </c>
      <c r="H80" s="29">
        <v>17848316</v>
      </c>
      <c r="I80" s="29">
        <v>18391</v>
      </c>
      <c r="J80" s="29">
        <v>0</v>
      </c>
      <c r="K80" s="29">
        <v>0</v>
      </c>
      <c r="L80" s="29"/>
      <c r="M80" s="29"/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30">
        <f t="shared" si="3"/>
        <v>290973249</v>
      </c>
      <c r="V80" s="30">
        <f t="shared" si="3"/>
        <v>15567217</v>
      </c>
      <c r="W80" s="30">
        <f t="shared" si="4"/>
        <v>17866707</v>
      </c>
      <c r="X80" s="31">
        <f t="shared" si="5"/>
        <v>324407173</v>
      </c>
    </row>
    <row r="81" spans="1:24" ht="15.75" x14ac:dyDescent="0.3">
      <c r="A81" s="27">
        <v>35002</v>
      </c>
      <c r="B81" s="28" t="s">
        <v>204</v>
      </c>
      <c r="C81" s="27" t="s">
        <v>205</v>
      </c>
      <c r="D81" s="29">
        <v>333707838</v>
      </c>
      <c r="E81" s="29">
        <v>20701141</v>
      </c>
      <c r="F81" s="29">
        <v>1466282</v>
      </c>
      <c r="G81" s="29">
        <v>7658174</v>
      </c>
      <c r="H81" s="29">
        <v>24396898</v>
      </c>
      <c r="I81" s="29">
        <v>58621</v>
      </c>
      <c r="J81" s="29">
        <v>0</v>
      </c>
      <c r="K81" s="29">
        <v>0</v>
      </c>
      <c r="L81" s="29"/>
      <c r="M81" s="29"/>
      <c r="N81" s="29">
        <v>12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30">
        <f t="shared" si="3"/>
        <v>333707838</v>
      </c>
      <c r="V81" s="30">
        <f t="shared" si="3"/>
        <v>20701141</v>
      </c>
      <c r="W81" s="30">
        <f t="shared" si="4"/>
        <v>24455531</v>
      </c>
      <c r="X81" s="31">
        <f t="shared" si="5"/>
        <v>378864510</v>
      </c>
    </row>
    <row r="82" spans="1:24" ht="15.75" x14ac:dyDescent="0.3">
      <c r="A82" s="27">
        <v>7002</v>
      </c>
      <c r="B82" s="28" t="s">
        <v>206</v>
      </c>
      <c r="C82" s="27" t="s">
        <v>207</v>
      </c>
      <c r="D82" s="29">
        <v>447282649</v>
      </c>
      <c r="E82" s="29">
        <v>31648890</v>
      </c>
      <c r="F82" s="29">
        <v>482683</v>
      </c>
      <c r="G82" s="29">
        <v>1312021</v>
      </c>
      <c r="H82" s="29">
        <v>25846141</v>
      </c>
      <c r="I82" s="29">
        <v>708314</v>
      </c>
      <c r="J82" s="29">
        <v>1</v>
      </c>
      <c r="K82" s="29">
        <v>0</v>
      </c>
      <c r="L82" s="29"/>
      <c r="M82" s="29"/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30">
        <f t="shared" si="3"/>
        <v>447282650</v>
      </c>
      <c r="V82" s="30">
        <f t="shared" si="3"/>
        <v>31648890</v>
      </c>
      <c r="W82" s="30">
        <f t="shared" si="4"/>
        <v>26554455</v>
      </c>
      <c r="X82" s="31">
        <f t="shared" si="5"/>
        <v>505485995</v>
      </c>
    </row>
    <row r="83" spans="1:24" ht="15.75" x14ac:dyDescent="0.3">
      <c r="A83" s="27">
        <v>38003</v>
      </c>
      <c r="B83" s="28" t="s">
        <v>208</v>
      </c>
      <c r="C83" s="27" t="s">
        <v>209</v>
      </c>
      <c r="D83" s="29">
        <v>260380653</v>
      </c>
      <c r="E83" s="29">
        <v>38056085</v>
      </c>
      <c r="F83" s="29">
        <v>524628</v>
      </c>
      <c r="G83" s="29">
        <v>768741</v>
      </c>
      <c r="H83" s="29">
        <v>22258451</v>
      </c>
      <c r="I83" s="29">
        <v>4997326</v>
      </c>
      <c r="J83" s="29">
        <v>3</v>
      </c>
      <c r="K83" s="29">
        <v>0</v>
      </c>
      <c r="L83" s="29"/>
      <c r="M83" s="29"/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30">
        <f t="shared" si="3"/>
        <v>260380656</v>
      </c>
      <c r="V83" s="30">
        <f t="shared" si="3"/>
        <v>38056085</v>
      </c>
      <c r="W83" s="30">
        <f t="shared" si="4"/>
        <v>27255777</v>
      </c>
      <c r="X83" s="31">
        <f t="shared" si="5"/>
        <v>325692518</v>
      </c>
    </row>
    <row r="84" spans="1:24" ht="15.75" x14ac:dyDescent="0.3">
      <c r="A84" s="27">
        <v>45005</v>
      </c>
      <c r="B84" s="28" t="s">
        <v>210</v>
      </c>
      <c r="C84" s="27" t="s">
        <v>211</v>
      </c>
      <c r="D84" s="29">
        <v>429010767</v>
      </c>
      <c r="E84" s="29">
        <v>41095380</v>
      </c>
      <c r="F84" s="29">
        <v>339206</v>
      </c>
      <c r="G84" s="29">
        <v>1251051</v>
      </c>
      <c r="H84" s="29">
        <v>15713276</v>
      </c>
      <c r="I84" s="29">
        <v>14321018</v>
      </c>
      <c r="J84" s="29">
        <v>0</v>
      </c>
      <c r="K84" s="29">
        <v>0</v>
      </c>
      <c r="L84" s="29"/>
      <c r="M84" s="29"/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30">
        <f t="shared" si="3"/>
        <v>429010767</v>
      </c>
      <c r="V84" s="30">
        <f t="shared" si="3"/>
        <v>41095380</v>
      </c>
      <c r="W84" s="30">
        <f t="shared" si="4"/>
        <v>30034294</v>
      </c>
      <c r="X84" s="31">
        <f t="shared" si="5"/>
        <v>500140441</v>
      </c>
    </row>
    <row r="85" spans="1:24" ht="15.75" x14ac:dyDescent="0.3">
      <c r="A85" s="27">
        <v>40001</v>
      </c>
      <c r="B85" s="28" t="s">
        <v>212</v>
      </c>
      <c r="C85" s="27" t="s">
        <v>213</v>
      </c>
      <c r="D85" s="29">
        <v>5848197</v>
      </c>
      <c r="E85" s="29">
        <v>308104695</v>
      </c>
      <c r="F85" s="29">
        <v>1415614</v>
      </c>
      <c r="G85" s="29">
        <v>4688238</v>
      </c>
      <c r="H85" s="29">
        <v>600430735</v>
      </c>
      <c r="I85" s="29">
        <v>20641417</v>
      </c>
      <c r="J85" s="29">
        <v>0</v>
      </c>
      <c r="K85" s="29">
        <v>6</v>
      </c>
      <c r="L85" s="29"/>
      <c r="M85" s="29"/>
      <c r="N85" s="29">
        <v>14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30">
        <f t="shared" si="3"/>
        <v>5848197</v>
      </c>
      <c r="V85" s="30">
        <f t="shared" si="3"/>
        <v>308104701</v>
      </c>
      <c r="W85" s="30">
        <f t="shared" si="4"/>
        <v>621072166</v>
      </c>
      <c r="X85" s="31">
        <f t="shared" si="5"/>
        <v>935025064</v>
      </c>
    </row>
    <row r="86" spans="1:24" ht="15.75" x14ac:dyDescent="0.3">
      <c r="A86" s="27">
        <v>52004</v>
      </c>
      <c r="B86" s="28" t="s">
        <v>214</v>
      </c>
      <c r="C86" s="27" t="s">
        <v>215</v>
      </c>
      <c r="D86" s="29">
        <v>424845821</v>
      </c>
      <c r="E86" s="29">
        <v>35095917</v>
      </c>
      <c r="F86" s="29">
        <v>1254839</v>
      </c>
      <c r="G86" s="29">
        <v>3385405</v>
      </c>
      <c r="H86" s="29">
        <v>31210092</v>
      </c>
      <c r="I86" s="29">
        <v>2141892</v>
      </c>
      <c r="J86" s="29">
        <v>0</v>
      </c>
      <c r="K86" s="29">
        <v>5</v>
      </c>
      <c r="L86" s="29"/>
      <c r="M86" s="29"/>
      <c r="N86" s="29">
        <v>9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30">
        <f t="shared" si="3"/>
        <v>424845821</v>
      </c>
      <c r="V86" s="30">
        <f t="shared" si="3"/>
        <v>35095922</v>
      </c>
      <c r="W86" s="30">
        <f t="shared" si="4"/>
        <v>33351993</v>
      </c>
      <c r="X86" s="31">
        <f t="shared" si="5"/>
        <v>493293736</v>
      </c>
    </row>
    <row r="87" spans="1:24" ht="15.75" x14ac:dyDescent="0.3">
      <c r="A87" s="27">
        <v>41004</v>
      </c>
      <c r="B87" s="28" t="s">
        <v>216</v>
      </c>
      <c r="C87" s="27" t="s">
        <v>217</v>
      </c>
      <c r="D87" s="29">
        <v>268694071</v>
      </c>
      <c r="E87" s="29">
        <v>289072951</v>
      </c>
      <c r="F87" s="29">
        <v>374790</v>
      </c>
      <c r="G87" s="29">
        <v>3909135</v>
      </c>
      <c r="H87" s="29">
        <v>123043945</v>
      </c>
      <c r="I87" s="29">
        <v>16087239</v>
      </c>
      <c r="J87" s="29">
        <v>8</v>
      </c>
      <c r="K87" s="29">
        <v>4</v>
      </c>
      <c r="L87" s="29"/>
      <c r="M87" s="29"/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30">
        <f t="shared" si="3"/>
        <v>268694079</v>
      </c>
      <c r="V87" s="30">
        <f t="shared" si="3"/>
        <v>289072955</v>
      </c>
      <c r="W87" s="30">
        <f t="shared" si="4"/>
        <v>139131184</v>
      </c>
      <c r="X87" s="31">
        <f t="shared" si="5"/>
        <v>696898218</v>
      </c>
    </row>
    <row r="88" spans="1:24" ht="15.75" x14ac:dyDescent="0.3">
      <c r="A88" s="27">
        <v>44002</v>
      </c>
      <c r="B88" s="28" t="s">
        <v>218</v>
      </c>
      <c r="C88" s="27" t="s">
        <v>219</v>
      </c>
      <c r="D88" s="29">
        <v>350106820</v>
      </c>
      <c r="E88" s="29">
        <v>22230634</v>
      </c>
      <c r="F88" s="29">
        <v>200438</v>
      </c>
      <c r="G88" s="29">
        <v>1543838</v>
      </c>
      <c r="H88" s="29">
        <v>7485950</v>
      </c>
      <c r="I88" s="29">
        <v>11222789</v>
      </c>
      <c r="J88" s="29">
        <v>2</v>
      </c>
      <c r="K88" s="29">
        <v>0</v>
      </c>
      <c r="L88" s="29"/>
      <c r="M88" s="29"/>
      <c r="N88" s="29">
        <v>1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0">
        <f t="shared" si="3"/>
        <v>350106822</v>
      </c>
      <c r="V88" s="30">
        <f t="shared" si="3"/>
        <v>22230634</v>
      </c>
      <c r="W88" s="30">
        <f t="shared" si="4"/>
        <v>18708740</v>
      </c>
      <c r="X88" s="31">
        <f t="shared" si="5"/>
        <v>391046196</v>
      </c>
    </row>
    <row r="89" spans="1:24" ht="15.75" x14ac:dyDescent="0.3">
      <c r="A89" s="27">
        <v>42001</v>
      </c>
      <c r="B89" s="28" t="s">
        <v>220</v>
      </c>
      <c r="C89" s="27" t="s">
        <v>221</v>
      </c>
      <c r="D89" s="29">
        <v>498285782</v>
      </c>
      <c r="E89" s="29">
        <v>37208014</v>
      </c>
      <c r="F89" s="29">
        <v>1367315</v>
      </c>
      <c r="G89" s="29">
        <v>3510887</v>
      </c>
      <c r="H89" s="29">
        <v>36579682</v>
      </c>
      <c r="I89" s="29">
        <v>3579</v>
      </c>
      <c r="J89" s="29">
        <v>0</v>
      </c>
      <c r="K89" s="29">
        <v>0</v>
      </c>
      <c r="L89" s="29"/>
      <c r="M89" s="29"/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30">
        <f t="shared" si="3"/>
        <v>498285782</v>
      </c>
      <c r="V89" s="30">
        <f t="shared" si="3"/>
        <v>37208014</v>
      </c>
      <c r="W89" s="30">
        <f t="shared" si="4"/>
        <v>36583261</v>
      </c>
      <c r="X89" s="31">
        <f t="shared" si="5"/>
        <v>572077057</v>
      </c>
    </row>
    <row r="90" spans="1:24" ht="15.75" x14ac:dyDescent="0.3">
      <c r="A90" s="27">
        <v>39002</v>
      </c>
      <c r="B90" s="28" t="s">
        <v>222</v>
      </c>
      <c r="C90" s="27" t="s">
        <v>223</v>
      </c>
      <c r="D90" s="29">
        <v>327424836</v>
      </c>
      <c r="E90" s="29">
        <v>349347952</v>
      </c>
      <c r="F90" s="29">
        <v>2170325</v>
      </c>
      <c r="G90" s="29">
        <v>2272422</v>
      </c>
      <c r="H90" s="29">
        <v>205748667</v>
      </c>
      <c r="I90" s="29">
        <v>25780318</v>
      </c>
      <c r="J90" s="29">
        <v>136</v>
      </c>
      <c r="K90" s="29">
        <v>0</v>
      </c>
      <c r="L90" s="29"/>
      <c r="M90" s="29"/>
      <c r="N90" s="29">
        <v>586860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30">
        <f t="shared" si="3"/>
        <v>327424972</v>
      </c>
      <c r="V90" s="30">
        <f t="shared" si="3"/>
        <v>349347952</v>
      </c>
      <c r="W90" s="30">
        <f t="shared" si="4"/>
        <v>232115845</v>
      </c>
      <c r="X90" s="31">
        <f t="shared" si="5"/>
        <v>908888769</v>
      </c>
    </row>
    <row r="91" spans="1:24" ht="15.75" x14ac:dyDescent="0.3">
      <c r="A91" s="27">
        <v>60003</v>
      </c>
      <c r="B91" s="28" t="s">
        <v>224</v>
      </c>
      <c r="C91" s="27" t="s">
        <v>225</v>
      </c>
      <c r="D91" s="29">
        <v>150363047</v>
      </c>
      <c r="E91" s="29">
        <v>49489130</v>
      </c>
      <c r="F91" s="29">
        <v>46965</v>
      </c>
      <c r="G91" s="29">
        <v>910145</v>
      </c>
      <c r="H91" s="29">
        <v>56588587</v>
      </c>
      <c r="I91" s="29">
        <v>1930409</v>
      </c>
      <c r="J91" s="29">
        <v>1</v>
      </c>
      <c r="K91" s="29">
        <v>9</v>
      </c>
      <c r="L91" s="29"/>
      <c r="M91" s="29"/>
      <c r="N91" s="29">
        <v>8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30">
        <f t="shared" si="3"/>
        <v>150363048</v>
      </c>
      <c r="V91" s="30">
        <f t="shared" si="3"/>
        <v>49489139</v>
      </c>
      <c r="W91" s="30">
        <f t="shared" si="4"/>
        <v>58519004</v>
      </c>
      <c r="X91" s="31">
        <f t="shared" si="5"/>
        <v>258371191</v>
      </c>
    </row>
    <row r="92" spans="1:24" ht="15.75" x14ac:dyDescent="0.3">
      <c r="A92" s="27">
        <v>43007</v>
      </c>
      <c r="B92" s="28" t="s">
        <v>226</v>
      </c>
      <c r="C92" s="27" t="s">
        <v>227</v>
      </c>
      <c r="D92" s="29">
        <v>303615113</v>
      </c>
      <c r="E92" s="29">
        <v>65898583</v>
      </c>
      <c r="F92" s="29">
        <v>190072</v>
      </c>
      <c r="G92" s="29">
        <v>328698</v>
      </c>
      <c r="H92" s="29">
        <v>25490103</v>
      </c>
      <c r="I92" s="29">
        <v>3852280</v>
      </c>
      <c r="J92" s="29">
        <v>1</v>
      </c>
      <c r="K92" s="29">
        <v>0</v>
      </c>
      <c r="L92" s="29"/>
      <c r="M92" s="29"/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0">
        <f t="shared" si="3"/>
        <v>303615114</v>
      </c>
      <c r="V92" s="30">
        <f t="shared" si="3"/>
        <v>65898583</v>
      </c>
      <c r="W92" s="30">
        <f t="shared" si="4"/>
        <v>29342383</v>
      </c>
      <c r="X92" s="31">
        <f t="shared" si="5"/>
        <v>398856080</v>
      </c>
    </row>
    <row r="93" spans="1:24" ht="15.75" x14ac:dyDescent="0.3">
      <c r="A93" s="27">
        <v>15001</v>
      </c>
      <c r="B93" s="28" t="s">
        <v>228</v>
      </c>
      <c r="C93" s="27" t="s">
        <v>229</v>
      </c>
      <c r="D93" s="29">
        <v>156082576</v>
      </c>
      <c r="E93" s="29">
        <v>3374212</v>
      </c>
      <c r="F93" s="29">
        <v>135214</v>
      </c>
      <c r="G93" s="29">
        <v>1494075</v>
      </c>
      <c r="H93" s="29">
        <v>2493659</v>
      </c>
      <c r="I93" s="29">
        <v>796827</v>
      </c>
      <c r="J93" s="29">
        <v>0</v>
      </c>
      <c r="K93" s="29">
        <v>0</v>
      </c>
      <c r="L93" s="29"/>
      <c r="M93" s="29"/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30">
        <f t="shared" si="3"/>
        <v>156082576</v>
      </c>
      <c r="V93" s="30">
        <f t="shared" si="3"/>
        <v>3374212</v>
      </c>
      <c r="W93" s="30">
        <f t="shared" si="4"/>
        <v>3290486</v>
      </c>
      <c r="X93" s="31">
        <f t="shared" si="5"/>
        <v>162747274</v>
      </c>
    </row>
    <row r="94" spans="1:24" ht="15.75" x14ac:dyDescent="0.3">
      <c r="A94" s="27">
        <v>15002</v>
      </c>
      <c r="B94" s="28" t="s">
        <v>230</v>
      </c>
      <c r="C94" s="27" t="s">
        <v>231</v>
      </c>
      <c r="D94" s="29">
        <v>159693506</v>
      </c>
      <c r="E94" s="29">
        <v>5229571</v>
      </c>
      <c r="F94" s="29">
        <v>548588</v>
      </c>
      <c r="G94" s="29">
        <v>1229230</v>
      </c>
      <c r="H94" s="29">
        <v>15662740</v>
      </c>
      <c r="I94" s="29">
        <v>316831</v>
      </c>
      <c r="J94" s="29">
        <v>0</v>
      </c>
      <c r="K94" s="29">
        <v>0</v>
      </c>
      <c r="L94" s="29"/>
      <c r="M94" s="29"/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30">
        <f t="shared" si="3"/>
        <v>159693506</v>
      </c>
      <c r="V94" s="30">
        <f t="shared" si="3"/>
        <v>5229571</v>
      </c>
      <c r="W94" s="30">
        <f t="shared" si="4"/>
        <v>15979571</v>
      </c>
      <c r="X94" s="31">
        <f t="shared" si="5"/>
        <v>180902648</v>
      </c>
    </row>
    <row r="95" spans="1:24" ht="15.75" x14ac:dyDescent="0.3">
      <c r="A95" s="27">
        <v>46001</v>
      </c>
      <c r="B95" s="28" t="s">
        <v>232</v>
      </c>
      <c r="C95" s="27" t="s">
        <v>233</v>
      </c>
      <c r="D95" s="29">
        <v>594753311</v>
      </c>
      <c r="E95" s="29">
        <v>887818103</v>
      </c>
      <c r="F95" s="29">
        <v>10456049</v>
      </c>
      <c r="G95" s="29">
        <v>34975656</v>
      </c>
      <c r="H95" s="29">
        <v>402105234</v>
      </c>
      <c r="I95" s="29">
        <v>20345320</v>
      </c>
      <c r="J95" s="29">
        <v>917785</v>
      </c>
      <c r="K95" s="29">
        <v>0</v>
      </c>
      <c r="L95" s="29"/>
      <c r="M95" s="29"/>
      <c r="N95" s="29">
        <v>18832130</v>
      </c>
      <c r="O95" s="29">
        <v>132866</v>
      </c>
      <c r="P95" s="29">
        <v>5312829</v>
      </c>
      <c r="Q95" s="29">
        <v>61312</v>
      </c>
      <c r="R95" s="29">
        <v>0</v>
      </c>
      <c r="S95" s="29">
        <v>23712</v>
      </c>
      <c r="T95" s="29">
        <v>0</v>
      </c>
      <c r="U95" s="30">
        <f t="shared" si="3"/>
        <v>595803962</v>
      </c>
      <c r="V95" s="30">
        <f t="shared" si="3"/>
        <v>893130932</v>
      </c>
      <c r="W95" s="30">
        <f t="shared" si="4"/>
        <v>441306396</v>
      </c>
      <c r="X95" s="31">
        <f t="shared" si="5"/>
        <v>1930241290</v>
      </c>
    </row>
    <row r="96" spans="1:24" ht="15.75" x14ac:dyDescent="0.3">
      <c r="A96" s="27">
        <v>33002</v>
      </c>
      <c r="B96" s="28" t="s">
        <v>234</v>
      </c>
      <c r="C96" s="27" t="s">
        <v>235</v>
      </c>
      <c r="D96" s="29">
        <v>237514177</v>
      </c>
      <c r="E96" s="29">
        <v>30957268</v>
      </c>
      <c r="F96" s="29">
        <v>88474</v>
      </c>
      <c r="G96" s="29">
        <v>505837</v>
      </c>
      <c r="H96" s="29">
        <v>10913407</v>
      </c>
      <c r="I96" s="29">
        <v>27195740</v>
      </c>
      <c r="J96" s="29">
        <v>0</v>
      </c>
      <c r="K96" s="29">
        <v>0</v>
      </c>
      <c r="L96" s="29"/>
      <c r="M96" s="29"/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30">
        <f t="shared" si="3"/>
        <v>237514177</v>
      </c>
      <c r="V96" s="30">
        <f t="shared" si="3"/>
        <v>30957268</v>
      </c>
      <c r="W96" s="30">
        <f t="shared" si="4"/>
        <v>38109147</v>
      </c>
      <c r="X96" s="31">
        <f t="shared" si="5"/>
        <v>306580592</v>
      </c>
    </row>
    <row r="97" spans="1:24" ht="15.75" x14ac:dyDescent="0.3">
      <c r="A97" s="27">
        <v>25004</v>
      </c>
      <c r="B97" s="28" t="s">
        <v>236</v>
      </c>
      <c r="C97" s="27" t="s">
        <v>237</v>
      </c>
      <c r="D97" s="29">
        <v>495541996</v>
      </c>
      <c r="E97" s="29">
        <v>205589774</v>
      </c>
      <c r="F97" s="29">
        <v>969360</v>
      </c>
      <c r="G97" s="29">
        <v>2977033</v>
      </c>
      <c r="H97" s="29">
        <v>114450442</v>
      </c>
      <c r="I97" s="29">
        <v>103478323</v>
      </c>
      <c r="J97" s="29">
        <v>0</v>
      </c>
      <c r="K97" s="29">
        <v>0</v>
      </c>
      <c r="L97" s="29"/>
      <c r="M97" s="29"/>
      <c r="N97" s="29">
        <v>2</v>
      </c>
      <c r="O97" s="29">
        <v>0</v>
      </c>
      <c r="P97" s="29">
        <v>0</v>
      </c>
      <c r="Q97" s="29">
        <v>0</v>
      </c>
      <c r="R97" s="29">
        <v>0</v>
      </c>
      <c r="S97" s="29">
        <v>69509</v>
      </c>
      <c r="T97" s="29">
        <v>0</v>
      </c>
      <c r="U97" s="30">
        <f t="shared" si="3"/>
        <v>495541996</v>
      </c>
      <c r="V97" s="30">
        <f t="shared" si="3"/>
        <v>205589774</v>
      </c>
      <c r="W97" s="30">
        <f t="shared" si="4"/>
        <v>217998276</v>
      </c>
      <c r="X97" s="31">
        <f t="shared" si="5"/>
        <v>919130046</v>
      </c>
    </row>
    <row r="98" spans="1:24" ht="15.75" x14ac:dyDescent="0.3">
      <c r="A98" s="27">
        <v>29004</v>
      </c>
      <c r="B98" s="28" t="s">
        <v>238</v>
      </c>
      <c r="C98" s="27" t="s">
        <v>239</v>
      </c>
      <c r="D98" s="29">
        <v>1146940428</v>
      </c>
      <c r="E98" s="29">
        <v>80061761</v>
      </c>
      <c r="F98" s="29">
        <v>504243</v>
      </c>
      <c r="G98" s="29">
        <v>2186047</v>
      </c>
      <c r="H98" s="29">
        <v>44420225</v>
      </c>
      <c r="I98" s="29">
        <v>1537676</v>
      </c>
      <c r="J98" s="29">
        <v>3</v>
      </c>
      <c r="K98" s="29">
        <v>0</v>
      </c>
      <c r="L98" s="29"/>
      <c r="M98" s="29"/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30">
        <f t="shared" si="3"/>
        <v>1146940431</v>
      </c>
      <c r="V98" s="30">
        <f t="shared" si="3"/>
        <v>80061761</v>
      </c>
      <c r="W98" s="30">
        <f t="shared" si="4"/>
        <v>45957901</v>
      </c>
      <c r="X98" s="31">
        <f t="shared" si="5"/>
        <v>1272960093</v>
      </c>
    </row>
    <row r="99" spans="1:24" ht="15.75" x14ac:dyDescent="0.3">
      <c r="A99" s="27">
        <v>17002</v>
      </c>
      <c r="B99" s="28" t="s">
        <v>240</v>
      </c>
      <c r="C99" s="27" t="s">
        <v>241</v>
      </c>
      <c r="D99" s="29">
        <v>273166383</v>
      </c>
      <c r="E99" s="29">
        <v>692177210</v>
      </c>
      <c r="F99" s="29">
        <v>3265275</v>
      </c>
      <c r="G99" s="29">
        <v>4094894</v>
      </c>
      <c r="H99" s="29">
        <v>467387691</v>
      </c>
      <c r="I99" s="29">
        <v>24804076</v>
      </c>
      <c r="J99" s="29">
        <v>10</v>
      </c>
      <c r="K99" s="29">
        <v>0</v>
      </c>
      <c r="L99" s="29"/>
      <c r="M99" s="29"/>
      <c r="N99" s="29">
        <v>13</v>
      </c>
      <c r="O99" s="29">
        <v>0</v>
      </c>
      <c r="P99" s="29">
        <v>4486755</v>
      </c>
      <c r="Q99" s="29">
        <v>0</v>
      </c>
      <c r="R99" s="29">
        <v>0</v>
      </c>
      <c r="S99" s="29">
        <v>4800055</v>
      </c>
      <c r="T99" s="29">
        <v>0</v>
      </c>
      <c r="U99" s="30">
        <f t="shared" si="3"/>
        <v>273166393</v>
      </c>
      <c r="V99" s="30">
        <f t="shared" si="3"/>
        <v>696663965</v>
      </c>
      <c r="W99" s="30">
        <f t="shared" si="4"/>
        <v>496991835</v>
      </c>
      <c r="X99" s="31">
        <f t="shared" si="5"/>
        <v>1466822193</v>
      </c>
    </row>
    <row r="100" spans="1:24" ht="15.75" x14ac:dyDescent="0.3">
      <c r="A100" s="27">
        <v>62006</v>
      </c>
      <c r="B100" s="28" t="s">
        <v>242</v>
      </c>
      <c r="C100" s="27" t="s">
        <v>243</v>
      </c>
      <c r="D100" s="29">
        <v>143927897</v>
      </c>
      <c r="E100" s="29">
        <v>118536965</v>
      </c>
      <c r="F100" s="29">
        <v>1285820</v>
      </c>
      <c r="G100" s="29">
        <v>2759291</v>
      </c>
      <c r="H100" s="29">
        <v>69195665</v>
      </c>
      <c r="I100" s="29">
        <v>5506583</v>
      </c>
      <c r="J100" s="29">
        <v>2</v>
      </c>
      <c r="K100" s="29">
        <v>0</v>
      </c>
      <c r="L100" s="29"/>
      <c r="M100" s="29"/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30">
        <f t="shared" si="3"/>
        <v>143927899</v>
      </c>
      <c r="V100" s="30">
        <f t="shared" si="3"/>
        <v>118536965</v>
      </c>
      <c r="W100" s="30">
        <f t="shared" si="4"/>
        <v>74702248</v>
      </c>
      <c r="X100" s="31">
        <f t="shared" si="5"/>
        <v>337167112</v>
      </c>
    </row>
    <row r="101" spans="1:24" ht="15.75" x14ac:dyDescent="0.3">
      <c r="A101" s="27">
        <v>43002</v>
      </c>
      <c r="B101" s="28" t="s">
        <v>244</v>
      </c>
      <c r="C101" s="27" t="s">
        <v>245</v>
      </c>
      <c r="D101" s="29">
        <v>146365551</v>
      </c>
      <c r="E101" s="29">
        <v>41176652</v>
      </c>
      <c r="F101" s="29">
        <v>45779</v>
      </c>
      <c r="G101" s="29">
        <v>567159</v>
      </c>
      <c r="H101" s="29">
        <v>7495840</v>
      </c>
      <c r="I101" s="29">
        <v>6906180</v>
      </c>
      <c r="J101" s="29">
        <v>0</v>
      </c>
      <c r="K101" s="29">
        <v>0</v>
      </c>
      <c r="L101" s="29"/>
      <c r="M101" s="29"/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30">
        <f t="shared" si="3"/>
        <v>146365551</v>
      </c>
      <c r="V101" s="30">
        <f t="shared" si="3"/>
        <v>41176652</v>
      </c>
      <c r="W101" s="30">
        <f t="shared" si="4"/>
        <v>14402020</v>
      </c>
      <c r="X101" s="31">
        <f t="shared" si="5"/>
        <v>201944223</v>
      </c>
    </row>
    <row r="102" spans="1:24" ht="15.75" x14ac:dyDescent="0.3">
      <c r="A102" s="27">
        <v>17003</v>
      </c>
      <c r="B102" s="28" t="s">
        <v>246</v>
      </c>
      <c r="C102" s="27" t="s">
        <v>247</v>
      </c>
      <c r="D102" s="29">
        <v>206713068</v>
      </c>
      <c r="E102" s="29">
        <v>27475331</v>
      </c>
      <c r="F102" s="29">
        <v>206030</v>
      </c>
      <c r="G102" s="29">
        <v>700870</v>
      </c>
      <c r="H102" s="29">
        <v>11411454</v>
      </c>
      <c r="I102" s="29">
        <v>920998</v>
      </c>
      <c r="J102" s="29">
        <v>4</v>
      </c>
      <c r="K102" s="29">
        <v>0</v>
      </c>
      <c r="L102" s="29"/>
      <c r="M102" s="29"/>
      <c r="N102" s="29">
        <v>1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30">
        <f t="shared" si="3"/>
        <v>206713072</v>
      </c>
      <c r="V102" s="30">
        <f t="shared" si="3"/>
        <v>27475331</v>
      </c>
      <c r="W102" s="30">
        <f t="shared" si="4"/>
        <v>12332453</v>
      </c>
      <c r="X102" s="31">
        <f t="shared" si="5"/>
        <v>246520856</v>
      </c>
    </row>
    <row r="103" spans="1:24" ht="15.75" x14ac:dyDescent="0.3">
      <c r="A103" s="27">
        <v>51003</v>
      </c>
      <c r="B103" s="28" t="s">
        <v>248</v>
      </c>
      <c r="C103" s="27" t="s">
        <v>249</v>
      </c>
      <c r="D103" s="29">
        <v>88163363</v>
      </c>
      <c r="E103" s="29">
        <v>30928168</v>
      </c>
      <c r="F103" s="29">
        <v>596330</v>
      </c>
      <c r="G103" s="29">
        <v>1485132</v>
      </c>
      <c r="H103" s="29">
        <v>12084384</v>
      </c>
      <c r="I103" s="29">
        <v>13534</v>
      </c>
      <c r="J103" s="29">
        <v>0</v>
      </c>
      <c r="K103" s="29">
        <v>0</v>
      </c>
      <c r="L103" s="29"/>
      <c r="M103" s="29"/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30">
        <f t="shared" si="3"/>
        <v>88163363</v>
      </c>
      <c r="V103" s="30">
        <f t="shared" si="3"/>
        <v>30928168</v>
      </c>
      <c r="W103" s="30">
        <f t="shared" si="4"/>
        <v>12097918</v>
      </c>
      <c r="X103" s="31">
        <f t="shared" si="5"/>
        <v>131189449</v>
      </c>
    </row>
    <row r="104" spans="1:24" ht="15.75" x14ac:dyDescent="0.3">
      <c r="A104" s="27">
        <v>9002</v>
      </c>
      <c r="B104" s="28" t="s">
        <v>250</v>
      </c>
      <c r="C104" s="27" t="s">
        <v>251</v>
      </c>
      <c r="D104" s="29">
        <v>217234482</v>
      </c>
      <c r="E104" s="29">
        <v>45108331</v>
      </c>
      <c r="F104" s="29">
        <v>2151514</v>
      </c>
      <c r="G104" s="29">
        <v>8778048</v>
      </c>
      <c r="H104" s="29">
        <v>26320439</v>
      </c>
      <c r="I104" s="29">
        <v>2471722</v>
      </c>
      <c r="J104" s="29">
        <v>0</v>
      </c>
      <c r="K104" s="29">
        <v>0</v>
      </c>
      <c r="L104" s="29"/>
      <c r="M104" s="29"/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30">
        <f t="shared" si="3"/>
        <v>217234482</v>
      </c>
      <c r="V104" s="30">
        <f t="shared" si="3"/>
        <v>45108331</v>
      </c>
      <c r="W104" s="30">
        <f t="shared" si="4"/>
        <v>28792161</v>
      </c>
      <c r="X104" s="31">
        <f t="shared" si="5"/>
        <v>291134974</v>
      </c>
    </row>
    <row r="105" spans="1:24" ht="15.75" x14ac:dyDescent="0.3">
      <c r="A105" s="27">
        <v>56007</v>
      </c>
      <c r="B105" s="28" t="s">
        <v>252</v>
      </c>
      <c r="C105" s="27" t="s">
        <v>253</v>
      </c>
      <c r="D105" s="29">
        <v>767757638</v>
      </c>
      <c r="E105" s="29">
        <v>35617214</v>
      </c>
      <c r="F105" s="29">
        <v>432905</v>
      </c>
      <c r="G105" s="29">
        <v>2128147</v>
      </c>
      <c r="H105" s="29">
        <v>17157330</v>
      </c>
      <c r="I105" s="29">
        <v>23934226</v>
      </c>
      <c r="J105" s="29">
        <v>1</v>
      </c>
      <c r="K105" s="29">
        <v>0</v>
      </c>
      <c r="L105" s="29"/>
      <c r="M105" s="29"/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30">
        <f t="shared" si="3"/>
        <v>767757639</v>
      </c>
      <c r="V105" s="30">
        <f t="shared" si="3"/>
        <v>35617214</v>
      </c>
      <c r="W105" s="30">
        <f t="shared" si="4"/>
        <v>41091556</v>
      </c>
      <c r="X105" s="31">
        <f t="shared" si="5"/>
        <v>844466409</v>
      </c>
    </row>
    <row r="106" spans="1:24" ht="15.75" x14ac:dyDescent="0.3">
      <c r="A106" s="27">
        <v>23003</v>
      </c>
      <c r="B106" s="28" t="s">
        <v>254</v>
      </c>
      <c r="C106" s="27" t="s">
        <v>255</v>
      </c>
      <c r="D106" s="29">
        <v>50157170</v>
      </c>
      <c r="E106" s="29">
        <v>8249500</v>
      </c>
      <c r="F106" s="29">
        <v>145240</v>
      </c>
      <c r="G106" s="29">
        <v>1296560</v>
      </c>
      <c r="H106" s="29">
        <v>3458720</v>
      </c>
      <c r="I106" s="29">
        <v>681134</v>
      </c>
      <c r="J106" s="29">
        <v>308140</v>
      </c>
      <c r="K106" s="29">
        <v>0</v>
      </c>
      <c r="L106" s="29"/>
      <c r="M106" s="29"/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30">
        <f t="shared" si="3"/>
        <v>50465310</v>
      </c>
      <c r="V106" s="30">
        <f t="shared" si="3"/>
        <v>8249500</v>
      </c>
      <c r="W106" s="30">
        <f t="shared" si="4"/>
        <v>4139854</v>
      </c>
      <c r="X106" s="31">
        <f t="shared" si="5"/>
        <v>62854664</v>
      </c>
    </row>
    <row r="107" spans="1:24" ht="15.75" x14ac:dyDescent="0.3">
      <c r="A107" s="27">
        <v>65001</v>
      </c>
      <c r="B107" s="28" t="s">
        <v>256</v>
      </c>
      <c r="C107" s="27" t="s">
        <v>257</v>
      </c>
      <c r="D107" s="29">
        <v>42824420</v>
      </c>
      <c r="E107" s="29">
        <v>2909760</v>
      </c>
      <c r="F107" s="29">
        <v>512370</v>
      </c>
      <c r="G107" s="29">
        <v>229580</v>
      </c>
      <c r="H107" s="29">
        <v>7078930</v>
      </c>
      <c r="I107" s="29">
        <v>1138109</v>
      </c>
      <c r="J107" s="29">
        <v>0</v>
      </c>
      <c r="K107" s="29">
        <v>0</v>
      </c>
      <c r="L107" s="29"/>
      <c r="M107" s="29"/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30">
        <f t="shared" si="3"/>
        <v>42824420</v>
      </c>
      <c r="V107" s="30">
        <f t="shared" si="3"/>
        <v>2909760</v>
      </c>
      <c r="W107" s="30">
        <f t="shared" si="4"/>
        <v>8217039</v>
      </c>
      <c r="X107" s="31">
        <f t="shared" si="5"/>
        <v>53951219</v>
      </c>
    </row>
    <row r="108" spans="1:24" ht="15.75" x14ac:dyDescent="0.3">
      <c r="A108" s="27">
        <v>39005</v>
      </c>
      <c r="B108" s="28" t="s">
        <v>258</v>
      </c>
      <c r="C108" s="27" t="s">
        <v>259</v>
      </c>
      <c r="D108" s="29">
        <v>276828053</v>
      </c>
      <c r="E108" s="29">
        <v>19918426</v>
      </c>
      <c r="F108" s="29">
        <v>53387</v>
      </c>
      <c r="G108" s="29">
        <v>437395</v>
      </c>
      <c r="H108" s="29">
        <v>7320315</v>
      </c>
      <c r="I108" s="29">
        <v>2050473</v>
      </c>
      <c r="J108" s="29">
        <v>17</v>
      </c>
      <c r="K108" s="29">
        <v>0</v>
      </c>
      <c r="L108" s="29"/>
      <c r="M108" s="29"/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30">
        <f t="shared" si="3"/>
        <v>276828070</v>
      </c>
      <c r="V108" s="30">
        <f t="shared" si="3"/>
        <v>19918426</v>
      </c>
      <c r="W108" s="30">
        <f t="shared" si="4"/>
        <v>9370788</v>
      </c>
      <c r="X108" s="31">
        <f t="shared" si="5"/>
        <v>306117284</v>
      </c>
    </row>
    <row r="109" spans="1:24" ht="15.75" x14ac:dyDescent="0.3">
      <c r="A109" s="27">
        <v>60004</v>
      </c>
      <c r="B109" s="28" t="s">
        <v>260</v>
      </c>
      <c r="C109" s="27" t="s">
        <v>261</v>
      </c>
      <c r="D109" s="29">
        <v>187871773</v>
      </c>
      <c r="E109" s="29">
        <v>110657956</v>
      </c>
      <c r="F109" s="29">
        <v>232970</v>
      </c>
      <c r="G109" s="29">
        <v>1489112</v>
      </c>
      <c r="H109" s="29">
        <v>23901046</v>
      </c>
      <c r="I109" s="29">
        <v>1427906</v>
      </c>
      <c r="J109" s="29">
        <v>7</v>
      </c>
      <c r="K109" s="29">
        <v>1</v>
      </c>
      <c r="L109" s="29"/>
      <c r="M109" s="29"/>
      <c r="N109" s="29">
        <v>4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30">
        <f t="shared" si="3"/>
        <v>187871780</v>
      </c>
      <c r="V109" s="30">
        <f t="shared" si="3"/>
        <v>110657957</v>
      </c>
      <c r="W109" s="30">
        <f t="shared" si="4"/>
        <v>25328956</v>
      </c>
      <c r="X109" s="31">
        <f t="shared" si="5"/>
        <v>323858693</v>
      </c>
    </row>
    <row r="110" spans="1:24" ht="15.75" x14ac:dyDescent="0.3">
      <c r="A110" s="27">
        <v>33003</v>
      </c>
      <c r="B110" s="28" t="s">
        <v>262</v>
      </c>
      <c r="C110" s="27" t="s">
        <v>263</v>
      </c>
      <c r="D110" s="29">
        <v>408903122</v>
      </c>
      <c r="E110" s="29">
        <v>86666099</v>
      </c>
      <c r="F110" s="29">
        <v>119607</v>
      </c>
      <c r="G110" s="29">
        <v>643079</v>
      </c>
      <c r="H110" s="29">
        <v>24145620</v>
      </c>
      <c r="I110" s="29">
        <v>2822737</v>
      </c>
      <c r="J110" s="29">
        <v>0</v>
      </c>
      <c r="K110" s="29">
        <v>0</v>
      </c>
      <c r="L110" s="29"/>
      <c r="M110" s="29"/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30">
        <f t="shared" si="3"/>
        <v>408903122</v>
      </c>
      <c r="V110" s="30">
        <f t="shared" si="3"/>
        <v>86666099</v>
      </c>
      <c r="W110" s="30">
        <f t="shared" si="4"/>
        <v>26968357</v>
      </c>
      <c r="X110" s="31">
        <f t="shared" si="5"/>
        <v>522537578</v>
      </c>
    </row>
    <row r="111" spans="1:24" ht="15.75" x14ac:dyDescent="0.3">
      <c r="A111" s="27">
        <v>32002</v>
      </c>
      <c r="B111" s="28" t="s">
        <v>264</v>
      </c>
      <c r="C111" s="27" t="s">
        <v>265</v>
      </c>
      <c r="D111" s="29">
        <v>200905659</v>
      </c>
      <c r="E111" s="29">
        <v>762361422</v>
      </c>
      <c r="F111" s="29">
        <v>3622292</v>
      </c>
      <c r="G111" s="29">
        <v>22221875</v>
      </c>
      <c r="H111" s="29">
        <v>387821320</v>
      </c>
      <c r="I111" s="29">
        <v>2850481</v>
      </c>
      <c r="J111" s="29">
        <v>0</v>
      </c>
      <c r="K111" s="29">
        <v>0</v>
      </c>
      <c r="L111" s="29"/>
      <c r="M111" s="29"/>
      <c r="N111" s="29">
        <v>1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30">
        <f t="shared" si="3"/>
        <v>200905659</v>
      </c>
      <c r="V111" s="30">
        <f t="shared" si="3"/>
        <v>762361422</v>
      </c>
      <c r="W111" s="30">
        <f t="shared" si="4"/>
        <v>390671802</v>
      </c>
      <c r="X111" s="31">
        <f t="shared" si="5"/>
        <v>1353938883</v>
      </c>
    </row>
    <row r="112" spans="1:24" ht="15.75" x14ac:dyDescent="0.3">
      <c r="A112" s="27">
        <v>1001</v>
      </c>
      <c r="B112" s="28" t="s">
        <v>266</v>
      </c>
      <c r="C112" s="27" t="s">
        <v>267</v>
      </c>
      <c r="D112" s="29">
        <v>283191563</v>
      </c>
      <c r="E112" s="29">
        <v>25787980</v>
      </c>
      <c r="F112" s="29">
        <v>125633</v>
      </c>
      <c r="G112" s="29">
        <v>976215</v>
      </c>
      <c r="H112" s="29">
        <v>18389716</v>
      </c>
      <c r="I112" s="29">
        <v>333567</v>
      </c>
      <c r="J112" s="29">
        <v>0</v>
      </c>
      <c r="K112" s="29">
        <v>0</v>
      </c>
      <c r="L112" s="29"/>
      <c r="M112" s="29"/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30">
        <f t="shared" si="3"/>
        <v>283191563</v>
      </c>
      <c r="V112" s="30">
        <f t="shared" si="3"/>
        <v>25787980</v>
      </c>
      <c r="W112" s="30">
        <f t="shared" si="4"/>
        <v>18723283</v>
      </c>
      <c r="X112" s="31">
        <f t="shared" si="5"/>
        <v>327702826</v>
      </c>
    </row>
    <row r="113" spans="1:24" ht="15.75" x14ac:dyDescent="0.3">
      <c r="A113" s="27">
        <v>11005</v>
      </c>
      <c r="B113" s="28" t="s">
        <v>268</v>
      </c>
      <c r="C113" s="27" t="s">
        <v>269</v>
      </c>
      <c r="D113" s="29">
        <v>569877533</v>
      </c>
      <c r="E113" s="29">
        <v>105611389</v>
      </c>
      <c r="F113" s="29">
        <v>844389</v>
      </c>
      <c r="G113" s="29">
        <v>1614478</v>
      </c>
      <c r="H113" s="29">
        <v>62802835</v>
      </c>
      <c r="I113" s="29">
        <v>1858758</v>
      </c>
      <c r="J113" s="29">
        <v>0</v>
      </c>
      <c r="K113" s="29">
        <v>0</v>
      </c>
      <c r="L113" s="29"/>
      <c r="M113" s="29"/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30">
        <f t="shared" si="3"/>
        <v>569877533</v>
      </c>
      <c r="V113" s="30">
        <f t="shared" si="3"/>
        <v>105611389</v>
      </c>
      <c r="W113" s="30">
        <f t="shared" si="4"/>
        <v>64661593</v>
      </c>
      <c r="X113" s="31">
        <f t="shared" si="5"/>
        <v>740150515</v>
      </c>
    </row>
    <row r="114" spans="1:24" ht="15.75" x14ac:dyDescent="0.3">
      <c r="A114" s="27">
        <v>51004</v>
      </c>
      <c r="B114" s="28" t="s">
        <v>270</v>
      </c>
      <c r="C114" s="27" t="s">
        <v>271</v>
      </c>
      <c r="D114" s="29">
        <v>50794178</v>
      </c>
      <c r="E114" s="29">
        <v>4542706513</v>
      </c>
      <c r="F114" s="29">
        <v>21413715</v>
      </c>
      <c r="G114" s="29">
        <v>37123939</v>
      </c>
      <c r="H114" s="29">
        <v>2790383577</v>
      </c>
      <c r="I114" s="29">
        <v>131004903</v>
      </c>
      <c r="J114" s="29">
        <v>0</v>
      </c>
      <c r="K114" s="29">
        <v>0</v>
      </c>
      <c r="L114" s="29"/>
      <c r="M114" s="29"/>
      <c r="N114" s="29">
        <v>4451325</v>
      </c>
      <c r="O114" s="29">
        <v>4562</v>
      </c>
      <c r="P114" s="29">
        <v>51750288</v>
      </c>
      <c r="Q114" s="29">
        <v>0</v>
      </c>
      <c r="R114" s="29">
        <v>0</v>
      </c>
      <c r="S114" s="29">
        <v>92594634</v>
      </c>
      <c r="T114" s="29">
        <v>0</v>
      </c>
      <c r="U114" s="30">
        <f t="shared" si="3"/>
        <v>50798740</v>
      </c>
      <c r="V114" s="30">
        <f t="shared" si="3"/>
        <v>4594456801</v>
      </c>
      <c r="W114" s="30">
        <f t="shared" si="4"/>
        <v>3018434439</v>
      </c>
      <c r="X114" s="31">
        <f t="shared" si="5"/>
        <v>7663689980</v>
      </c>
    </row>
    <row r="115" spans="1:24" ht="15.75" x14ac:dyDescent="0.3">
      <c r="A115" s="27">
        <v>56004</v>
      </c>
      <c r="B115" s="28" t="s">
        <v>272</v>
      </c>
      <c r="C115" s="27" t="s">
        <v>273</v>
      </c>
      <c r="D115" s="29">
        <v>450195016</v>
      </c>
      <c r="E115" s="29">
        <v>80311205</v>
      </c>
      <c r="F115" s="29">
        <v>301881</v>
      </c>
      <c r="G115" s="29">
        <v>1615164</v>
      </c>
      <c r="H115" s="29">
        <v>60818617</v>
      </c>
      <c r="I115" s="29">
        <v>30324010</v>
      </c>
      <c r="J115" s="29">
        <v>1</v>
      </c>
      <c r="K115" s="29">
        <v>2</v>
      </c>
      <c r="L115" s="29"/>
      <c r="M115" s="29"/>
      <c r="N115" s="29">
        <v>2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30">
        <f t="shared" si="3"/>
        <v>450195017</v>
      </c>
      <c r="V115" s="30">
        <f t="shared" si="3"/>
        <v>80311207</v>
      </c>
      <c r="W115" s="30">
        <f t="shared" si="4"/>
        <v>91142629</v>
      </c>
      <c r="X115" s="31">
        <f t="shared" si="5"/>
        <v>621648853</v>
      </c>
    </row>
    <row r="116" spans="1:24" ht="15.75" x14ac:dyDescent="0.3">
      <c r="A116" s="27">
        <v>54004</v>
      </c>
      <c r="B116" s="28" t="s">
        <v>274</v>
      </c>
      <c r="C116" s="27" t="s">
        <v>275</v>
      </c>
      <c r="D116" s="29">
        <v>167537746</v>
      </c>
      <c r="E116" s="29">
        <v>19914185</v>
      </c>
      <c r="F116" s="29">
        <v>49827</v>
      </c>
      <c r="G116" s="29">
        <v>491473</v>
      </c>
      <c r="H116" s="29">
        <v>15838724</v>
      </c>
      <c r="I116" s="29">
        <v>1640435</v>
      </c>
      <c r="J116" s="29">
        <v>0</v>
      </c>
      <c r="K116" s="29">
        <v>0</v>
      </c>
      <c r="L116" s="29"/>
      <c r="M116" s="29"/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30">
        <f t="shared" si="3"/>
        <v>167537746</v>
      </c>
      <c r="V116" s="30">
        <f t="shared" si="3"/>
        <v>19914185</v>
      </c>
      <c r="W116" s="30">
        <f t="shared" si="4"/>
        <v>17479159</v>
      </c>
      <c r="X116" s="31">
        <f t="shared" si="5"/>
        <v>204931090</v>
      </c>
    </row>
    <row r="117" spans="1:24" ht="15.75" x14ac:dyDescent="0.3">
      <c r="A117" s="27">
        <v>39004</v>
      </c>
      <c r="B117" s="28" t="s">
        <v>276</v>
      </c>
      <c r="C117" s="27" t="s">
        <v>277</v>
      </c>
      <c r="D117" s="29">
        <v>178111134</v>
      </c>
      <c r="E117" s="29">
        <v>27017377</v>
      </c>
      <c r="F117" s="29">
        <v>103096</v>
      </c>
      <c r="G117" s="29">
        <v>399134</v>
      </c>
      <c r="H117" s="29">
        <v>1539039</v>
      </c>
      <c r="I117" s="29">
        <v>857937</v>
      </c>
      <c r="J117" s="29">
        <v>2356</v>
      </c>
      <c r="K117" s="29">
        <v>0</v>
      </c>
      <c r="L117" s="29"/>
      <c r="M117" s="29"/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30">
        <f t="shared" si="3"/>
        <v>178113490</v>
      </c>
      <c r="V117" s="30">
        <f t="shared" si="3"/>
        <v>27017377</v>
      </c>
      <c r="W117" s="30">
        <f t="shared" si="4"/>
        <v>2396976</v>
      </c>
      <c r="X117" s="31">
        <f t="shared" si="5"/>
        <v>207527843</v>
      </c>
    </row>
    <row r="118" spans="1:24" ht="15.75" x14ac:dyDescent="0.3">
      <c r="A118" s="27">
        <v>55005</v>
      </c>
      <c r="B118" s="28" t="s">
        <v>278</v>
      </c>
      <c r="C118" s="27" t="s">
        <v>279</v>
      </c>
      <c r="D118" s="29">
        <v>384731339</v>
      </c>
      <c r="E118" s="29">
        <v>24236585</v>
      </c>
      <c r="F118" s="29">
        <v>201793</v>
      </c>
      <c r="G118" s="29">
        <v>818416</v>
      </c>
      <c r="H118" s="29">
        <v>8501594</v>
      </c>
      <c r="I118" s="29">
        <v>872219</v>
      </c>
      <c r="J118" s="29">
        <v>0</v>
      </c>
      <c r="K118" s="29">
        <v>164549</v>
      </c>
      <c r="L118" s="29"/>
      <c r="M118" s="29"/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30">
        <f t="shared" si="3"/>
        <v>384731339</v>
      </c>
      <c r="V118" s="30">
        <f t="shared" si="3"/>
        <v>24401134</v>
      </c>
      <c r="W118" s="30">
        <f t="shared" si="4"/>
        <v>9373813</v>
      </c>
      <c r="X118" s="31">
        <f t="shared" si="5"/>
        <v>418506286</v>
      </c>
    </row>
    <row r="119" spans="1:24" ht="15.75" x14ac:dyDescent="0.3">
      <c r="A119" s="27">
        <v>4003</v>
      </c>
      <c r="B119" s="28" t="s">
        <v>280</v>
      </c>
      <c r="C119" s="27" t="s">
        <v>281</v>
      </c>
      <c r="D119" s="29">
        <v>340514518</v>
      </c>
      <c r="E119" s="29">
        <v>36232600</v>
      </c>
      <c r="F119" s="29">
        <v>160194</v>
      </c>
      <c r="G119" s="29">
        <v>1636368</v>
      </c>
      <c r="H119" s="29">
        <v>17665441</v>
      </c>
      <c r="I119" s="29">
        <v>2722210</v>
      </c>
      <c r="J119" s="29">
        <v>1</v>
      </c>
      <c r="K119" s="29">
        <v>0</v>
      </c>
      <c r="L119" s="29"/>
      <c r="M119" s="29"/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30">
        <f t="shared" si="3"/>
        <v>340514519</v>
      </c>
      <c r="V119" s="30">
        <f t="shared" si="3"/>
        <v>36232600</v>
      </c>
      <c r="W119" s="30">
        <f t="shared" si="4"/>
        <v>20387651</v>
      </c>
      <c r="X119" s="31">
        <f t="shared" si="5"/>
        <v>397134770</v>
      </c>
    </row>
    <row r="120" spans="1:24" ht="15.75" x14ac:dyDescent="0.3">
      <c r="A120" s="27">
        <v>62005</v>
      </c>
      <c r="B120" s="28" t="s">
        <v>282</v>
      </c>
      <c r="C120" s="27" t="s">
        <v>283</v>
      </c>
      <c r="D120" s="29">
        <v>529896580</v>
      </c>
      <c r="E120" s="29">
        <v>41914918</v>
      </c>
      <c r="F120" s="29">
        <v>3386118</v>
      </c>
      <c r="G120" s="29">
        <v>4592430</v>
      </c>
      <c r="H120" s="29">
        <v>37537332</v>
      </c>
      <c r="I120" s="29">
        <v>10645979</v>
      </c>
      <c r="J120" s="29">
        <v>0</v>
      </c>
      <c r="K120" s="29">
        <v>0</v>
      </c>
      <c r="L120" s="29"/>
      <c r="M120" s="29"/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30">
        <f t="shared" si="3"/>
        <v>529896580</v>
      </c>
      <c r="V120" s="30">
        <f t="shared" si="3"/>
        <v>41914918</v>
      </c>
      <c r="W120" s="30">
        <f t="shared" si="4"/>
        <v>48183311</v>
      </c>
      <c r="X120" s="31">
        <f t="shared" si="5"/>
        <v>619994809</v>
      </c>
    </row>
    <row r="121" spans="1:24" ht="15.75" x14ac:dyDescent="0.3">
      <c r="A121" s="27">
        <v>49005</v>
      </c>
      <c r="B121" s="28" t="s">
        <v>284</v>
      </c>
      <c r="C121" s="27" t="s">
        <v>285</v>
      </c>
      <c r="D121" s="29">
        <v>17581118</v>
      </c>
      <c r="E121" s="29">
        <v>6807393932</v>
      </c>
      <c r="F121" s="29">
        <v>17241031</v>
      </c>
      <c r="G121" s="29">
        <v>30238897</v>
      </c>
      <c r="H121" s="29">
        <v>4918788385</v>
      </c>
      <c r="I121" s="29">
        <v>166464464</v>
      </c>
      <c r="J121" s="29">
        <v>0</v>
      </c>
      <c r="K121" s="29">
        <v>0</v>
      </c>
      <c r="L121" s="29"/>
      <c r="M121" s="29"/>
      <c r="N121" s="29">
        <v>2742503</v>
      </c>
      <c r="O121" s="29">
        <v>0</v>
      </c>
      <c r="P121" s="29">
        <v>193386</v>
      </c>
      <c r="Q121" s="29">
        <v>0</v>
      </c>
      <c r="R121" s="29">
        <v>0</v>
      </c>
      <c r="S121" s="29">
        <v>27920881</v>
      </c>
      <c r="T121" s="29">
        <v>0</v>
      </c>
      <c r="U121" s="30">
        <f t="shared" si="3"/>
        <v>17581118</v>
      </c>
      <c r="V121" s="30">
        <f t="shared" si="3"/>
        <v>6807587318</v>
      </c>
      <c r="W121" s="30">
        <f t="shared" si="4"/>
        <v>5115916233</v>
      </c>
      <c r="X121" s="31">
        <f t="shared" si="5"/>
        <v>11941084669</v>
      </c>
    </row>
    <row r="122" spans="1:24" ht="15.75" x14ac:dyDescent="0.3">
      <c r="A122" s="27">
        <v>5005</v>
      </c>
      <c r="B122" s="28" t="s">
        <v>286</v>
      </c>
      <c r="C122" s="27" t="s">
        <v>287</v>
      </c>
      <c r="D122" s="29">
        <v>233035499</v>
      </c>
      <c r="E122" s="29">
        <v>138284930</v>
      </c>
      <c r="F122" s="29">
        <v>942535</v>
      </c>
      <c r="G122" s="29">
        <v>2129192</v>
      </c>
      <c r="H122" s="29">
        <v>54311095</v>
      </c>
      <c r="I122" s="29">
        <v>1497010</v>
      </c>
      <c r="J122" s="29">
        <v>0</v>
      </c>
      <c r="K122" s="29">
        <v>0</v>
      </c>
      <c r="L122" s="29"/>
      <c r="M122" s="29"/>
      <c r="N122" s="29">
        <v>0</v>
      </c>
      <c r="O122" s="29">
        <v>0</v>
      </c>
      <c r="P122" s="29">
        <v>11335080</v>
      </c>
      <c r="Q122" s="29">
        <v>0</v>
      </c>
      <c r="R122" s="29">
        <v>0</v>
      </c>
      <c r="S122" s="29">
        <v>2327530</v>
      </c>
      <c r="T122" s="29">
        <v>0</v>
      </c>
      <c r="U122" s="30">
        <f t="shared" si="3"/>
        <v>233035499</v>
      </c>
      <c r="V122" s="30">
        <f t="shared" si="3"/>
        <v>149620010</v>
      </c>
      <c r="W122" s="30">
        <f t="shared" si="4"/>
        <v>58135635</v>
      </c>
      <c r="X122" s="31">
        <f t="shared" si="5"/>
        <v>440791144</v>
      </c>
    </row>
    <row r="123" spans="1:24" ht="15.75" x14ac:dyDescent="0.3">
      <c r="A123" s="27">
        <v>54002</v>
      </c>
      <c r="B123" s="28" t="s">
        <v>288</v>
      </c>
      <c r="C123" s="27" t="s">
        <v>289</v>
      </c>
      <c r="D123" s="29">
        <v>491098271</v>
      </c>
      <c r="E123" s="29">
        <v>123050174</v>
      </c>
      <c r="F123" s="29">
        <v>1773063</v>
      </c>
      <c r="G123" s="29">
        <v>3932066</v>
      </c>
      <c r="H123" s="29">
        <v>81708578</v>
      </c>
      <c r="I123" s="29">
        <v>7303622</v>
      </c>
      <c r="J123" s="29">
        <v>0</v>
      </c>
      <c r="K123" s="29">
        <v>0</v>
      </c>
      <c r="L123" s="29"/>
      <c r="M123" s="29"/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30">
        <f t="shared" si="3"/>
        <v>491098271</v>
      </c>
      <c r="V123" s="30">
        <f t="shared" si="3"/>
        <v>123050174</v>
      </c>
      <c r="W123" s="30">
        <f t="shared" si="4"/>
        <v>89012200</v>
      </c>
      <c r="X123" s="31">
        <f t="shared" si="5"/>
        <v>703160645</v>
      </c>
    </row>
    <row r="124" spans="1:24" ht="15.75" x14ac:dyDescent="0.3">
      <c r="A124" s="27">
        <v>15003</v>
      </c>
      <c r="B124" s="28" t="s">
        <v>290</v>
      </c>
      <c r="C124" s="27" t="s">
        <v>291</v>
      </c>
      <c r="D124" s="29">
        <v>12000966</v>
      </c>
      <c r="E124" s="29">
        <v>113601</v>
      </c>
      <c r="F124" s="29">
        <v>1676</v>
      </c>
      <c r="G124" s="29">
        <v>61882</v>
      </c>
      <c r="H124" s="29">
        <v>288625</v>
      </c>
      <c r="I124" s="29">
        <v>241914</v>
      </c>
      <c r="J124" s="29">
        <v>0</v>
      </c>
      <c r="K124" s="29">
        <v>0</v>
      </c>
      <c r="L124" s="29"/>
      <c r="M124" s="29"/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30">
        <f t="shared" si="3"/>
        <v>12000966</v>
      </c>
      <c r="V124" s="30">
        <f t="shared" si="3"/>
        <v>113601</v>
      </c>
      <c r="W124" s="30">
        <f t="shared" si="4"/>
        <v>530539</v>
      </c>
      <c r="X124" s="31">
        <f t="shared" si="5"/>
        <v>12645106</v>
      </c>
    </row>
    <row r="125" spans="1:24" ht="15.75" x14ac:dyDescent="0.3">
      <c r="A125" s="27">
        <v>26005</v>
      </c>
      <c r="B125" s="28" t="s">
        <v>292</v>
      </c>
      <c r="C125" s="27" t="s">
        <v>293</v>
      </c>
      <c r="D125" s="29">
        <v>123989634</v>
      </c>
      <c r="E125" s="29">
        <v>17127950</v>
      </c>
      <c r="F125" s="29">
        <v>362024</v>
      </c>
      <c r="G125" s="29">
        <v>735967</v>
      </c>
      <c r="H125" s="29">
        <v>10999312</v>
      </c>
      <c r="I125" s="29">
        <v>0</v>
      </c>
      <c r="J125" s="29">
        <v>0</v>
      </c>
      <c r="K125" s="29">
        <v>0</v>
      </c>
      <c r="L125" s="29"/>
      <c r="M125" s="29"/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30">
        <f t="shared" si="3"/>
        <v>123989634</v>
      </c>
      <c r="V125" s="30">
        <f t="shared" si="3"/>
        <v>17127950</v>
      </c>
      <c r="W125" s="30">
        <f t="shared" si="4"/>
        <v>10999312</v>
      </c>
      <c r="X125" s="31">
        <f t="shared" si="5"/>
        <v>152116896</v>
      </c>
    </row>
    <row r="126" spans="1:24" ht="15.75" x14ac:dyDescent="0.3">
      <c r="A126" s="27">
        <v>40002</v>
      </c>
      <c r="B126" s="28" t="s">
        <v>294</v>
      </c>
      <c r="C126" s="27" t="s">
        <v>295</v>
      </c>
      <c r="D126" s="29">
        <v>44811956</v>
      </c>
      <c r="E126" s="29">
        <v>863730409</v>
      </c>
      <c r="F126" s="29">
        <v>7807661</v>
      </c>
      <c r="G126" s="29">
        <v>20438708</v>
      </c>
      <c r="H126" s="29">
        <v>479346684</v>
      </c>
      <c r="I126" s="29">
        <v>21084563</v>
      </c>
      <c r="J126" s="29">
        <v>0</v>
      </c>
      <c r="K126" s="29">
        <v>0</v>
      </c>
      <c r="L126" s="29"/>
      <c r="M126" s="29"/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30">
        <f t="shared" si="3"/>
        <v>44811956</v>
      </c>
      <c r="V126" s="30">
        <f t="shared" si="3"/>
        <v>863730409</v>
      </c>
      <c r="W126" s="30">
        <f t="shared" si="4"/>
        <v>500431247</v>
      </c>
      <c r="X126" s="31">
        <f t="shared" si="5"/>
        <v>1408973612</v>
      </c>
    </row>
    <row r="127" spans="1:24" ht="15.75" x14ac:dyDescent="0.3">
      <c r="A127" s="27">
        <v>57001</v>
      </c>
      <c r="B127" s="28" t="s">
        <v>296</v>
      </c>
      <c r="C127" s="27" t="s">
        <v>297</v>
      </c>
      <c r="D127" s="32">
        <v>299587122</v>
      </c>
      <c r="E127" s="29">
        <v>157779136</v>
      </c>
      <c r="F127" s="29">
        <v>1223248</v>
      </c>
      <c r="G127" s="32">
        <v>6532452</v>
      </c>
      <c r="H127" s="29">
        <v>95778473</v>
      </c>
      <c r="I127" s="29">
        <v>1978825</v>
      </c>
      <c r="J127" s="29">
        <v>0</v>
      </c>
      <c r="K127" s="29">
        <v>0</v>
      </c>
      <c r="L127" s="29"/>
      <c r="M127" s="29"/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30">
        <f t="shared" si="3"/>
        <v>299587122</v>
      </c>
      <c r="V127" s="30">
        <f t="shared" si="3"/>
        <v>157779136</v>
      </c>
      <c r="W127" s="30">
        <f t="shared" si="4"/>
        <v>97757298</v>
      </c>
      <c r="X127" s="31">
        <f t="shared" si="5"/>
        <v>555123556</v>
      </c>
    </row>
    <row r="128" spans="1:24" ht="15.75" x14ac:dyDescent="0.3">
      <c r="A128" s="27">
        <v>54006</v>
      </c>
      <c r="B128" s="28" t="s">
        <v>298</v>
      </c>
      <c r="C128" s="27" t="s">
        <v>299</v>
      </c>
      <c r="D128" s="29">
        <v>113707863</v>
      </c>
      <c r="E128" s="29">
        <v>8591028</v>
      </c>
      <c r="F128" s="29">
        <v>176598</v>
      </c>
      <c r="G128" s="29">
        <v>475940</v>
      </c>
      <c r="H128" s="29">
        <v>5362714</v>
      </c>
      <c r="I128" s="29">
        <v>5567076</v>
      </c>
      <c r="J128" s="29">
        <v>0</v>
      </c>
      <c r="K128" s="29">
        <v>0</v>
      </c>
      <c r="L128" s="29"/>
      <c r="M128" s="29"/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30">
        <f t="shared" si="3"/>
        <v>113707863</v>
      </c>
      <c r="V128" s="30">
        <f t="shared" si="3"/>
        <v>8591028</v>
      </c>
      <c r="W128" s="30">
        <f t="shared" si="4"/>
        <v>10929790</v>
      </c>
      <c r="X128" s="31">
        <f t="shared" si="5"/>
        <v>133228681</v>
      </c>
    </row>
    <row r="129" spans="1:24" ht="15.75" x14ac:dyDescent="0.3">
      <c r="A129" s="27">
        <v>41005</v>
      </c>
      <c r="B129" s="28" t="s">
        <v>300</v>
      </c>
      <c r="C129" s="27" t="s">
        <v>301</v>
      </c>
      <c r="D129" s="29">
        <v>25906957</v>
      </c>
      <c r="E129" s="29">
        <v>379367633</v>
      </c>
      <c r="F129" s="29">
        <v>0</v>
      </c>
      <c r="G129" s="29">
        <v>345077</v>
      </c>
      <c r="H129" s="29">
        <v>166618072</v>
      </c>
      <c r="I129" s="29">
        <v>3588277</v>
      </c>
      <c r="J129" s="29">
        <v>0</v>
      </c>
      <c r="K129" s="29">
        <v>0</v>
      </c>
      <c r="L129" s="29"/>
      <c r="M129" s="29"/>
      <c r="N129" s="29">
        <v>5671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30">
        <f t="shared" si="3"/>
        <v>25906957</v>
      </c>
      <c r="V129" s="30">
        <f t="shared" si="3"/>
        <v>379367633</v>
      </c>
      <c r="W129" s="30">
        <f t="shared" si="4"/>
        <v>170212020</v>
      </c>
      <c r="X129" s="31">
        <f t="shared" si="5"/>
        <v>575486610</v>
      </c>
    </row>
    <row r="130" spans="1:24" ht="15.75" x14ac:dyDescent="0.3">
      <c r="A130" s="27">
        <v>20003</v>
      </c>
      <c r="B130" s="28" t="s">
        <v>302</v>
      </c>
      <c r="C130" s="27" t="s">
        <v>303</v>
      </c>
      <c r="D130" s="29">
        <v>192663883</v>
      </c>
      <c r="E130" s="29">
        <v>11921293</v>
      </c>
      <c r="F130" s="29">
        <v>647618</v>
      </c>
      <c r="G130" s="29">
        <v>2425644</v>
      </c>
      <c r="H130" s="29">
        <v>8734038</v>
      </c>
      <c r="I130" s="29">
        <v>6473</v>
      </c>
      <c r="J130" s="29">
        <v>0</v>
      </c>
      <c r="K130" s="29">
        <v>0</v>
      </c>
      <c r="L130" s="29"/>
      <c r="M130" s="29"/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30">
        <f t="shared" si="3"/>
        <v>192663883</v>
      </c>
      <c r="V130" s="30">
        <f t="shared" si="3"/>
        <v>11921293</v>
      </c>
      <c r="W130" s="30">
        <f t="shared" si="4"/>
        <v>8740511</v>
      </c>
      <c r="X130" s="31">
        <f t="shared" si="5"/>
        <v>213325687</v>
      </c>
    </row>
    <row r="131" spans="1:24" ht="15.75" x14ac:dyDescent="0.3">
      <c r="A131" s="27">
        <v>66001</v>
      </c>
      <c r="B131" s="28" t="s">
        <v>304</v>
      </c>
      <c r="C131" s="27" t="s">
        <v>305</v>
      </c>
      <c r="D131" s="29">
        <v>162662569</v>
      </c>
      <c r="E131" s="29">
        <v>13046344</v>
      </c>
      <c r="F131" s="29">
        <v>333006</v>
      </c>
      <c r="G131" s="29">
        <v>2011121</v>
      </c>
      <c r="H131" s="29">
        <v>12199568</v>
      </c>
      <c r="I131" s="29">
        <v>613093</v>
      </c>
      <c r="J131" s="29">
        <v>0</v>
      </c>
      <c r="K131" s="29">
        <v>0</v>
      </c>
      <c r="L131" s="29"/>
      <c r="M131" s="29"/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30">
        <f t="shared" si="3"/>
        <v>162662569</v>
      </c>
      <c r="V131" s="30">
        <f t="shared" si="3"/>
        <v>13046344</v>
      </c>
      <c r="W131" s="30">
        <f t="shared" si="4"/>
        <v>12812661</v>
      </c>
      <c r="X131" s="31">
        <f t="shared" si="5"/>
        <v>188521574</v>
      </c>
    </row>
    <row r="132" spans="1:24" ht="15.75" x14ac:dyDescent="0.3">
      <c r="A132" s="27">
        <v>33005</v>
      </c>
      <c r="B132" s="28" t="s">
        <v>306</v>
      </c>
      <c r="C132" s="27" t="s">
        <v>307</v>
      </c>
      <c r="D132" s="29">
        <v>319910345</v>
      </c>
      <c r="E132" s="29">
        <v>25047336</v>
      </c>
      <c r="F132" s="29">
        <v>98183</v>
      </c>
      <c r="G132" s="29">
        <v>458236</v>
      </c>
      <c r="H132" s="29">
        <v>22103652</v>
      </c>
      <c r="I132" s="29">
        <v>2634739</v>
      </c>
      <c r="J132" s="29">
        <v>1</v>
      </c>
      <c r="K132" s="29">
        <v>0</v>
      </c>
      <c r="L132" s="29"/>
      <c r="M132" s="29"/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30">
        <f t="shared" si="3"/>
        <v>319910346</v>
      </c>
      <c r="V132" s="30">
        <f t="shared" si="3"/>
        <v>25047336</v>
      </c>
      <c r="W132" s="30">
        <f t="shared" si="4"/>
        <v>24738391</v>
      </c>
      <c r="X132" s="31">
        <f t="shared" si="5"/>
        <v>369696073</v>
      </c>
    </row>
    <row r="133" spans="1:24" ht="15.75" x14ac:dyDescent="0.3">
      <c r="A133" s="27">
        <v>49006</v>
      </c>
      <c r="B133" s="28" t="s">
        <v>308</v>
      </c>
      <c r="C133" s="27" t="s">
        <v>309</v>
      </c>
      <c r="D133" s="29">
        <v>184259227</v>
      </c>
      <c r="E133" s="29">
        <v>287979468</v>
      </c>
      <c r="F133" s="29">
        <v>219350</v>
      </c>
      <c r="G133" s="29">
        <v>566724</v>
      </c>
      <c r="H133" s="29">
        <v>122407445</v>
      </c>
      <c r="I133" s="29">
        <v>3333489</v>
      </c>
      <c r="J133" s="29">
        <v>0</v>
      </c>
      <c r="K133" s="29">
        <v>0</v>
      </c>
      <c r="L133" s="29"/>
      <c r="M133" s="29"/>
      <c r="N133" s="29">
        <v>437763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30">
        <f t="shared" ref="U133:V151" si="6">D133+J133+O133</f>
        <v>184259227</v>
      </c>
      <c r="V133" s="30">
        <f t="shared" si="6"/>
        <v>287979468</v>
      </c>
      <c r="W133" s="30">
        <f t="shared" ref="W133:W151" si="7">H133+I133+N133+S133+T133</f>
        <v>126178697</v>
      </c>
      <c r="X133" s="31">
        <f t="shared" ref="X133:X151" si="8">U133+V133+W133</f>
        <v>598417392</v>
      </c>
    </row>
    <row r="134" spans="1:24" ht="15.75" x14ac:dyDescent="0.3">
      <c r="A134" s="27">
        <v>13001</v>
      </c>
      <c r="B134" s="28" t="s">
        <v>310</v>
      </c>
      <c r="C134" s="27" t="s">
        <v>311</v>
      </c>
      <c r="D134" s="29">
        <v>254446814</v>
      </c>
      <c r="E134" s="29">
        <v>298731062</v>
      </c>
      <c r="F134" s="29">
        <v>3043999</v>
      </c>
      <c r="G134" s="29">
        <v>2296247</v>
      </c>
      <c r="H134" s="29">
        <v>207699319</v>
      </c>
      <c r="I134" s="29">
        <v>2350187</v>
      </c>
      <c r="J134" s="29">
        <v>1</v>
      </c>
      <c r="K134" s="29">
        <v>0</v>
      </c>
      <c r="L134" s="29"/>
      <c r="M134" s="29"/>
      <c r="N134" s="29">
        <v>2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30">
        <f t="shared" si="6"/>
        <v>254446815</v>
      </c>
      <c r="V134" s="30">
        <f t="shared" si="6"/>
        <v>298731062</v>
      </c>
      <c r="W134" s="30">
        <f t="shared" si="7"/>
        <v>210049508</v>
      </c>
      <c r="X134" s="31">
        <f t="shared" si="8"/>
        <v>763227385</v>
      </c>
    </row>
    <row r="135" spans="1:24" ht="15.75" x14ac:dyDescent="0.3">
      <c r="A135" s="27">
        <v>60006</v>
      </c>
      <c r="B135" s="28" t="s">
        <v>312</v>
      </c>
      <c r="C135" s="27" t="s">
        <v>313</v>
      </c>
      <c r="D135" s="29">
        <v>300997878</v>
      </c>
      <c r="E135" s="29">
        <v>83623934</v>
      </c>
      <c r="F135" s="29">
        <v>266460</v>
      </c>
      <c r="G135" s="29">
        <v>2188930</v>
      </c>
      <c r="H135" s="29">
        <v>33701565</v>
      </c>
      <c r="I135" s="29">
        <v>225119</v>
      </c>
      <c r="J135" s="29">
        <v>9</v>
      </c>
      <c r="K135" s="29">
        <v>0</v>
      </c>
      <c r="L135" s="29"/>
      <c r="M135" s="29"/>
      <c r="N135" s="29">
        <v>6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30">
        <f t="shared" si="6"/>
        <v>300997887</v>
      </c>
      <c r="V135" s="30">
        <f t="shared" si="6"/>
        <v>83623934</v>
      </c>
      <c r="W135" s="30">
        <f t="shared" si="7"/>
        <v>33926690</v>
      </c>
      <c r="X135" s="31">
        <f t="shared" si="8"/>
        <v>418548511</v>
      </c>
    </row>
    <row r="136" spans="1:24" ht="15.75" x14ac:dyDescent="0.3">
      <c r="A136" s="27">
        <v>11004</v>
      </c>
      <c r="B136" s="28" t="s">
        <v>314</v>
      </c>
      <c r="C136" s="27" t="s">
        <v>315</v>
      </c>
      <c r="D136" s="29">
        <v>297429253</v>
      </c>
      <c r="E136" s="29">
        <v>54861509</v>
      </c>
      <c r="F136" s="29">
        <v>529268</v>
      </c>
      <c r="G136" s="29">
        <v>1459705</v>
      </c>
      <c r="H136" s="29">
        <v>33126381</v>
      </c>
      <c r="I136" s="29">
        <v>1391831</v>
      </c>
      <c r="J136" s="29">
        <v>0</v>
      </c>
      <c r="K136" s="29">
        <v>0</v>
      </c>
      <c r="L136" s="29"/>
      <c r="M136" s="29"/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30">
        <f t="shared" si="6"/>
        <v>297429253</v>
      </c>
      <c r="V136" s="30">
        <f t="shared" si="6"/>
        <v>54861509</v>
      </c>
      <c r="W136" s="30">
        <f t="shared" si="7"/>
        <v>34518212</v>
      </c>
      <c r="X136" s="31">
        <f t="shared" si="8"/>
        <v>386808974</v>
      </c>
    </row>
    <row r="137" spans="1:24" ht="15.75" x14ac:dyDescent="0.3">
      <c r="A137" s="27">
        <v>51005</v>
      </c>
      <c r="B137" s="28" t="s">
        <v>316</v>
      </c>
      <c r="C137" s="27" t="s">
        <v>317</v>
      </c>
      <c r="D137" s="29">
        <v>213907526</v>
      </c>
      <c r="E137" s="29">
        <v>40684638</v>
      </c>
      <c r="F137" s="29">
        <v>1011752</v>
      </c>
      <c r="G137" s="29">
        <v>2572629</v>
      </c>
      <c r="H137" s="29">
        <v>40081612</v>
      </c>
      <c r="I137" s="29">
        <v>156554</v>
      </c>
      <c r="J137" s="29">
        <v>0</v>
      </c>
      <c r="K137" s="29">
        <v>0</v>
      </c>
      <c r="L137" s="29"/>
      <c r="M137" s="29"/>
      <c r="N137" s="29">
        <v>88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30">
        <f t="shared" si="6"/>
        <v>213907526</v>
      </c>
      <c r="V137" s="30">
        <f t="shared" si="6"/>
        <v>40684638</v>
      </c>
      <c r="W137" s="30">
        <f t="shared" si="7"/>
        <v>40238254</v>
      </c>
      <c r="X137" s="31">
        <f t="shared" si="8"/>
        <v>294830418</v>
      </c>
    </row>
    <row r="138" spans="1:24" ht="15.75" x14ac:dyDescent="0.3">
      <c r="A138" s="27">
        <v>6005</v>
      </c>
      <c r="B138" s="28" t="s">
        <v>318</v>
      </c>
      <c r="C138" s="27" t="s">
        <v>319</v>
      </c>
      <c r="D138" s="29">
        <v>207389265</v>
      </c>
      <c r="E138" s="29">
        <v>42148034</v>
      </c>
      <c r="F138" s="29">
        <v>177996</v>
      </c>
      <c r="G138" s="29">
        <v>705438</v>
      </c>
      <c r="H138" s="29">
        <v>9052811</v>
      </c>
      <c r="I138" s="29">
        <v>5541077</v>
      </c>
      <c r="J138" s="29">
        <v>0</v>
      </c>
      <c r="K138" s="29">
        <v>0</v>
      </c>
      <c r="L138" s="29"/>
      <c r="M138" s="29"/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30">
        <f t="shared" si="6"/>
        <v>207389265</v>
      </c>
      <c r="V138" s="30">
        <f t="shared" si="6"/>
        <v>42148034</v>
      </c>
      <c r="W138" s="30">
        <f t="shared" si="7"/>
        <v>14593888</v>
      </c>
      <c r="X138" s="31">
        <f t="shared" si="8"/>
        <v>264131187</v>
      </c>
    </row>
    <row r="139" spans="1:24" ht="15.75" x14ac:dyDescent="0.3">
      <c r="A139" s="27">
        <v>14004</v>
      </c>
      <c r="B139" s="28" t="s">
        <v>320</v>
      </c>
      <c r="C139" s="27" t="s">
        <v>321</v>
      </c>
      <c r="D139" s="29">
        <v>310253138</v>
      </c>
      <c r="E139" s="29">
        <v>1178481021</v>
      </c>
      <c r="F139" s="29">
        <v>5533306</v>
      </c>
      <c r="G139" s="29">
        <v>8896555</v>
      </c>
      <c r="H139" s="29">
        <v>657968444</v>
      </c>
      <c r="I139" s="29">
        <v>14847659</v>
      </c>
      <c r="J139" s="29">
        <v>1</v>
      </c>
      <c r="K139" s="29">
        <v>56155</v>
      </c>
      <c r="L139" s="29"/>
      <c r="M139" s="29"/>
      <c r="N139" s="29">
        <v>1873484</v>
      </c>
      <c r="O139" s="29">
        <v>0</v>
      </c>
      <c r="P139" s="29">
        <v>0</v>
      </c>
      <c r="Q139" s="29">
        <v>0</v>
      </c>
      <c r="R139" s="29">
        <v>0</v>
      </c>
      <c r="S139" s="29">
        <v>3707340</v>
      </c>
      <c r="T139" s="29">
        <v>0</v>
      </c>
      <c r="U139" s="30">
        <f t="shared" si="6"/>
        <v>310253139</v>
      </c>
      <c r="V139" s="30">
        <f t="shared" si="6"/>
        <v>1178537176</v>
      </c>
      <c r="W139" s="30">
        <f t="shared" si="7"/>
        <v>678396927</v>
      </c>
      <c r="X139" s="31">
        <f t="shared" si="8"/>
        <v>2167187242</v>
      </c>
    </row>
    <row r="140" spans="1:24" ht="15.75" x14ac:dyDescent="0.3">
      <c r="A140" s="27">
        <v>18003</v>
      </c>
      <c r="B140" s="28" t="s">
        <v>322</v>
      </c>
      <c r="C140" s="27" t="s">
        <v>323</v>
      </c>
      <c r="D140" s="29">
        <v>120364828</v>
      </c>
      <c r="E140" s="29">
        <v>28946447</v>
      </c>
      <c r="F140" s="29">
        <v>608838</v>
      </c>
      <c r="G140" s="29">
        <v>1170727</v>
      </c>
      <c r="H140" s="29">
        <v>31465285</v>
      </c>
      <c r="I140" s="29">
        <v>7871064</v>
      </c>
      <c r="J140" s="29">
        <v>0</v>
      </c>
      <c r="K140" s="29">
        <v>0</v>
      </c>
      <c r="L140" s="29"/>
      <c r="M140" s="29"/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30">
        <f t="shared" si="6"/>
        <v>120364828</v>
      </c>
      <c r="V140" s="30">
        <f t="shared" si="6"/>
        <v>28946447</v>
      </c>
      <c r="W140" s="30">
        <f t="shared" si="7"/>
        <v>39336349</v>
      </c>
      <c r="X140" s="31">
        <f t="shared" si="8"/>
        <v>188647624</v>
      </c>
    </row>
    <row r="141" spans="1:24" ht="15.75" x14ac:dyDescent="0.3">
      <c r="A141" s="27">
        <v>14005</v>
      </c>
      <c r="B141" s="28" t="s">
        <v>324</v>
      </c>
      <c r="C141" s="27" t="s">
        <v>325</v>
      </c>
      <c r="D141" s="29">
        <v>228406821</v>
      </c>
      <c r="E141" s="29">
        <v>22573451</v>
      </c>
      <c r="F141" s="29">
        <v>151659</v>
      </c>
      <c r="G141" s="29">
        <v>760536</v>
      </c>
      <c r="H141" s="29">
        <v>4986965</v>
      </c>
      <c r="I141" s="29">
        <v>2149188</v>
      </c>
      <c r="J141" s="29">
        <v>0</v>
      </c>
      <c r="K141" s="29">
        <v>0</v>
      </c>
      <c r="L141" s="29"/>
      <c r="M141" s="29"/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30">
        <f t="shared" si="6"/>
        <v>228406821</v>
      </c>
      <c r="V141" s="30">
        <f t="shared" si="6"/>
        <v>22573451</v>
      </c>
      <c r="W141" s="30">
        <f t="shared" si="7"/>
        <v>7136153</v>
      </c>
      <c r="X141" s="31">
        <f t="shared" si="8"/>
        <v>258116425</v>
      </c>
    </row>
    <row r="142" spans="1:24" ht="15.75" x14ac:dyDescent="0.3">
      <c r="A142" s="27">
        <v>18005</v>
      </c>
      <c r="B142" s="28" t="s">
        <v>326</v>
      </c>
      <c r="C142" s="27" t="s">
        <v>327</v>
      </c>
      <c r="D142" s="29">
        <v>379685678</v>
      </c>
      <c r="E142" s="29">
        <v>144528324</v>
      </c>
      <c r="F142" s="29">
        <v>1781864</v>
      </c>
      <c r="G142" s="29">
        <v>1555414</v>
      </c>
      <c r="H142" s="29">
        <v>127062313</v>
      </c>
      <c r="I142" s="29">
        <v>14277982</v>
      </c>
      <c r="J142" s="29">
        <v>0</v>
      </c>
      <c r="K142" s="29">
        <v>0</v>
      </c>
      <c r="L142" s="29"/>
      <c r="M142" s="29"/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30">
        <f t="shared" si="6"/>
        <v>379685678</v>
      </c>
      <c r="V142" s="30">
        <f t="shared" si="6"/>
        <v>144528324</v>
      </c>
      <c r="W142" s="30">
        <f t="shared" si="7"/>
        <v>141340295</v>
      </c>
      <c r="X142" s="31">
        <f t="shared" si="8"/>
        <v>665554297</v>
      </c>
    </row>
    <row r="143" spans="1:24" ht="15.75" x14ac:dyDescent="0.3">
      <c r="A143" s="27">
        <v>36002</v>
      </c>
      <c r="B143" s="28" t="s">
        <v>328</v>
      </c>
      <c r="C143" s="27" t="s">
        <v>329</v>
      </c>
      <c r="D143" s="29">
        <v>603239563</v>
      </c>
      <c r="E143" s="29">
        <v>31634517</v>
      </c>
      <c r="F143" s="29">
        <v>274567</v>
      </c>
      <c r="G143" s="29">
        <v>1423127</v>
      </c>
      <c r="H143" s="29">
        <v>21192016</v>
      </c>
      <c r="I143" s="29">
        <v>706993</v>
      </c>
      <c r="J143" s="29">
        <v>0</v>
      </c>
      <c r="K143" s="29">
        <v>0</v>
      </c>
      <c r="L143" s="29"/>
      <c r="M143" s="29"/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30">
        <f t="shared" si="6"/>
        <v>603239563</v>
      </c>
      <c r="V143" s="30">
        <f t="shared" si="6"/>
        <v>31634517</v>
      </c>
      <c r="W143" s="30">
        <f t="shared" si="7"/>
        <v>21899009</v>
      </c>
      <c r="X143" s="31">
        <f t="shared" si="8"/>
        <v>656773089</v>
      </c>
    </row>
    <row r="144" spans="1:24" ht="15.75" x14ac:dyDescent="0.3">
      <c r="A144" s="27">
        <v>49007</v>
      </c>
      <c r="B144" s="28" t="s">
        <v>330</v>
      </c>
      <c r="C144" s="27" t="s">
        <v>331</v>
      </c>
      <c r="D144" s="29">
        <v>161628909</v>
      </c>
      <c r="E144" s="29">
        <v>385035523</v>
      </c>
      <c r="F144" s="29">
        <v>539074</v>
      </c>
      <c r="G144" s="29">
        <v>1868357</v>
      </c>
      <c r="H144" s="29">
        <v>100375499</v>
      </c>
      <c r="I144" s="29">
        <v>21583824</v>
      </c>
      <c r="J144" s="29">
        <v>0</v>
      </c>
      <c r="K144" s="29">
        <v>0</v>
      </c>
      <c r="L144" s="29"/>
      <c r="M144" s="29"/>
      <c r="N144" s="29">
        <v>1239001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30">
        <f t="shared" si="6"/>
        <v>161628909</v>
      </c>
      <c r="V144" s="30">
        <f t="shared" si="6"/>
        <v>385035523</v>
      </c>
      <c r="W144" s="30">
        <f t="shared" si="7"/>
        <v>123198324</v>
      </c>
      <c r="X144" s="31">
        <f t="shared" si="8"/>
        <v>669862756</v>
      </c>
    </row>
    <row r="145" spans="1:24" ht="15.75" x14ac:dyDescent="0.3">
      <c r="A145" s="27">
        <v>1003</v>
      </c>
      <c r="B145" s="28" t="s">
        <v>332</v>
      </c>
      <c r="C145" s="27" t="s">
        <v>333</v>
      </c>
      <c r="D145" s="29">
        <v>228389155</v>
      </c>
      <c r="E145" s="29">
        <v>13055209</v>
      </c>
      <c r="F145" s="29">
        <v>121985</v>
      </c>
      <c r="G145" s="29">
        <v>473708</v>
      </c>
      <c r="H145" s="29">
        <v>7562146</v>
      </c>
      <c r="I145" s="29">
        <v>511665</v>
      </c>
      <c r="J145" s="29">
        <v>0</v>
      </c>
      <c r="K145" s="29">
        <v>0</v>
      </c>
      <c r="L145" s="29"/>
      <c r="M145" s="29"/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30">
        <f t="shared" si="6"/>
        <v>228389155</v>
      </c>
      <c r="V145" s="30">
        <f t="shared" si="6"/>
        <v>13055209</v>
      </c>
      <c r="W145" s="30">
        <f t="shared" si="7"/>
        <v>8073811</v>
      </c>
      <c r="X145" s="31">
        <f t="shared" si="8"/>
        <v>249518175</v>
      </c>
    </row>
    <row r="146" spans="1:24" ht="15.75" x14ac:dyDescent="0.3">
      <c r="A146" s="27">
        <v>47001</v>
      </c>
      <c r="B146" s="28" t="s">
        <v>334</v>
      </c>
      <c r="C146" s="27" t="s">
        <v>335</v>
      </c>
      <c r="D146" s="29">
        <v>136579104</v>
      </c>
      <c r="E146" s="29">
        <v>10133196</v>
      </c>
      <c r="F146" s="29">
        <v>484925</v>
      </c>
      <c r="G146" s="29">
        <v>1857604</v>
      </c>
      <c r="H146" s="29">
        <v>7123449</v>
      </c>
      <c r="I146" s="29">
        <v>85000</v>
      </c>
      <c r="J146" s="29">
        <v>0</v>
      </c>
      <c r="K146" s="29">
        <v>0</v>
      </c>
      <c r="L146" s="29"/>
      <c r="M146" s="29"/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30">
        <f t="shared" si="6"/>
        <v>136579104</v>
      </c>
      <c r="V146" s="30">
        <f t="shared" si="6"/>
        <v>10133196</v>
      </c>
      <c r="W146" s="30">
        <f t="shared" si="7"/>
        <v>7208449</v>
      </c>
      <c r="X146" s="31">
        <f t="shared" si="8"/>
        <v>153920749</v>
      </c>
    </row>
    <row r="147" spans="1:24" ht="15.75" x14ac:dyDescent="0.3">
      <c r="A147" s="27">
        <v>12003</v>
      </c>
      <c r="B147" s="28" t="s">
        <v>336</v>
      </c>
      <c r="C147" s="27" t="s">
        <v>337</v>
      </c>
      <c r="D147" s="29">
        <v>335890082</v>
      </c>
      <c r="E147" s="29">
        <v>17227740</v>
      </c>
      <c r="F147" s="29">
        <v>221483</v>
      </c>
      <c r="G147" s="29">
        <v>491502</v>
      </c>
      <c r="H147" s="29">
        <v>7000398</v>
      </c>
      <c r="I147" s="29">
        <v>31134494</v>
      </c>
      <c r="J147" s="29">
        <v>0</v>
      </c>
      <c r="K147" s="29">
        <v>0</v>
      </c>
      <c r="L147" s="29"/>
      <c r="M147" s="29"/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30">
        <f t="shared" si="6"/>
        <v>335890082</v>
      </c>
      <c r="V147" s="30">
        <f t="shared" si="6"/>
        <v>17227740</v>
      </c>
      <c r="W147" s="30">
        <f t="shared" si="7"/>
        <v>38134892</v>
      </c>
      <c r="X147" s="31">
        <f t="shared" si="8"/>
        <v>391252714</v>
      </c>
    </row>
    <row r="148" spans="1:24" ht="15.75" x14ac:dyDescent="0.3">
      <c r="A148" s="27">
        <v>54007</v>
      </c>
      <c r="B148" s="28" t="s">
        <v>338</v>
      </c>
      <c r="C148" s="27" t="s">
        <v>339</v>
      </c>
      <c r="D148" s="29">
        <v>150239646</v>
      </c>
      <c r="E148" s="29">
        <v>30776340</v>
      </c>
      <c r="F148" s="29">
        <v>770276</v>
      </c>
      <c r="G148" s="29">
        <v>1371778</v>
      </c>
      <c r="H148" s="29">
        <v>21672384</v>
      </c>
      <c r="I148" s="29">
        <v>2190879</v>
      </c>
      <c r="J148" s="29">
        <v>0</v>
      </c>
      <c r="K148" s="29">
        <v>0</v>
      </c>
      <c r="L148" s="29"/>
      <c r="M148" s="29"/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30">
        <f t="shared" si="6"/>
        <v>150239646</v>
      </c>
      <c r="V148" s="30">
        <f t="shared" si="6"/>
        <v>30776340</v>
      </c>
      <c r="W148" s="30">
        <f t="shared" si="7"/>
        <v>23863263</v>
      </c>
      <c r="X148" s="31">
        <f t="shared" si="8"/>
        <v>204879249</v>
      </c>
    </row>
    <row r="149" spans="1:24" ht="15.75" x14ac:dyDescent="0.3">
      <c r="A149" s="27">
        <v>59002</v>
      </c>
      <c r="B149" s="28" t="s">
        <v>340</v>
      </c>
      <c r="C149" s="27" t="s">
        <v>341</v>
      </c>
      <c r="D149" s="29">
        <v>603342575</v>
      </c>
      <c r="E149" s="29">
        <v>97248418</v>
      </c>
      <c r="F149" s="29">
        <v>984416</v>
      </c>
      <c r="G149" s="29">
        <v>4140727</v>
      </c>
      <c r="H149" s="29">
        <v>59408858</v>
      </c>
      <c r="I149" s="29">
        <v>512</v>
      </c>
      <c r="J149" s="29">
        <v>186223</v>
      </c>
      <c r="K149" s="29">
        <v>32600</v>
      </c>
      <c r="L149" s="29"/>
      <c r="M149" s="29"/>
      <c r="N149" s="29">
        <v>1271103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30">
        <f t="shared" si="6"/>
        <v>603528798</v>
      </c>
      <c r="V149" s="30">
        <f t="shared" si="6"/>
        <v>97281018</v>
      </c>
      <c r="W149" s="30">
        <f t="shared" si="7"/>
        <v>60680473</v>
      </c>
      <c r="X149" s="31">
        <f t="shared" si="8"/>
        <v>761490289</v>
      </c>
    </row>
    <row r="150" spans="1:24" ht="15.75" x14ac:dyDescent="0.3">
      <c r="A150" s="27">
        <v>2006</v>
      </c>
      <c r="B150" s="28" t="s">
        <v>342</v>
      </c>
      <c r="C150" s="27" t="s">
        <v>343</v>
      </c>
      <c r="D150" s="29">
        <v>435678965</v>
      </c>
      <c r="E150" s="29">
        <v>41024209</v>
      </c>
      <c r="F150" s="29">
        <v>537976</v>
      </c>
      <c r="G150" s="29">
        <v>1837489</v>
      </c>
      <c r="H150" s="29">
        <v>25189319</v>
      </c>
      <c r="I150" s="29">
        <v>7778671</v>
      </c>
      <c r="J150" s="29">
        <v>2</v>
      </c>
      <c r="K150" s="29">
        <v>0</v>
      </c>
      <c r="L150" s="29"/>
      <c r="M150" s="29"/>
      <c r="N150" s="29">
        <v>1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30">
        <f t="shared" si="6"/>
        <v>435678967</v>
      </c>
      <c r="V150" s="30">
        <f t="shared" si="6"/>
        <v>41024209</v>
      </c>
      <c r="W150" s="30">
        <f t="shared" si="7"/>
        <v>32967991</v>
      </c>
      <c r="X150" s="31">
        <f t="shared" si="8"/>
        <v>509671167</v>
      </c>
    </row>
    <row r="151" spans="1:24" ht="15.75" x14ac:dyDescent="0.3">
      <c r="A151" s="27">
        <v>55004</v>
      </c>
      <c r="B151" s="28" t="s">
        <v>344</v>
      </c>
      <c r="C151" s="27" t="s">
        <v>345</v>
      </c>
      <c r="D151" s="29">
        <v>193657360</v>
      </c>
      <c r="E151" s="29">
        <v>24814463</v>
      </c>
      <c r="F151" s="29">
        <v>206270</v>
      </c>
      <c r="G151" s="29">
        <v>778131</v>
      </c>
      <c r="H151" s="29">
        <v>11903318</v>
      </c>
      <c r="I151" s="29">
        <v>2031066</v>
      </c>
      <c r="J151" s="29">
        <v>0</v>
      </c>
      <c r="K151" s="29">
        <v>1</v>
      </c>
      <c r="L151" s="29"/>
      <c r="M151" s="29"/>
      <c r="N151" s="29">
        <v>1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30">
        <f t="shared" si="6"/>
        <v>193657360</v>
      </c>
      <c r="V151" s="30">
        <f t="shared" si="6"/>
        <v>24814464</v>
      </c>
      <c r="W151" s="30">
        <f t="shared" si="7"/>
        <v>13934385</v>
      </c>
      <c r="X151" s="31">
        <f t="shared" si="8"/>
        <v>232406209</v>
      </c>
    </row>
    <row r="152" spans="1:24" ht="15.75" x14ac:dyDescent="0.3">
      <c r="A152" s="27">
        <v>63003</v>
      </c>
      <c r="B152" s="28" t="s">
        <v>346</v>
      </c>
      <c r="C152" s="27" t="s">
        <v>347</v>
      </c>
      <c r="D152" s="29">
        <v>233142815</v>
      </c>
      <c r="E152" s="29">
        <v>825510112</v>
      </c>
      <c r="F152" s="29">
        <v>4275085</v>
      </c>
      <c r="G152" s="29">
        <v>6787748</v>
      </c>
      <c r="H152" s="29">
        <v>410787059</v>
      </c>
      <c r="I152" s="29">
        <v>45313282</v>
      </c>
      <c r="J152" s="29">
        <v>0</v>
      </c>
      <c r="K152" s="29">
        <v>0</v>
      </c>
      <c r="L152" s="29"/>
      <c r="M152" s="29"/>
      <c r="N152" s="29">
        <v>2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30">
        <f>D152+J152+O152</f>
        <v>233142815</v>
      </c>
      <c r="V152" s="30">
        <f>E152+K152+P152</f>
        <v>825510112</v>
      </c>
      <c r="W152" s="30">
        <f>H152+I152+N152+S152+T152</f>
        <v>456100343</v>
      </c>
      <c r="X152" s="31">
        <f>U152+V152+W152</f>
        <v>1514753270</v>
      </c>
    </row>
    <row r="153" spans="1:24" ht="3.75" customHeight="1" x14ac:dyDescent="0.25">
      <c r="A153" s="27"/>
      <c r="B153" s="27"/>
      <c r="C153" s="27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30"/>
      <c r="V153" s="30"/>
      <c r="W153" s="30"/>
      <c r="X153" s="31"/>
    </row>
    <row r="154" spans="1:24" x14ac:dyDescent="0.25">
      <c r="A154" s="13"/>
      <c r="B154" s="13"/>
      <c r="C154" s="33" t="s">
        <v>348</v>
      </c>
      <c r="D154" s="34">
        <f>SUM(D4:D152)</f>
        <v>43420147997</v>
      </c>
      <c r="E154" s="34">
        <f t="shared" ref="E154:X154" si="9">SUM(E4:E152)</f>
        <v>33667227699</v>
      </c>
      <c r="F154" s="34">
        <f t="shared" si="9"/>
        <v>207230168</v>
      </c>
      <c r="G154" s="34">
        <f t="shared" si="9"/>
        <v>503755871</v>
      </c>
      <c r="H154" s="34">
        <f t="shared" si="9"/>
        <v>19537596097</v>
      </c>
      <c r="I154" s="34">
        <f t="shared" si="9"/>
        <v>2129900395</v>
      </c>
      <c r="J154" s="34">
        <f t="shared" si="9"/>
        <v>2345544</v>
      </c>
      <c r="K154" s="34">
        <f t="shared" si="9"/>
        <v>287308</v>
      </c>
      <c r="L154" s="34">
        <f t="shared" si="9"/>
        <v>0</v>
      </c>
      <c r="M154" s="34">
        <f t="shared" si="9"/>
        <v>0</v>
      </c>
      <c r="N154" s="34">
        <f t="shared" si="9"/>
        <v>37970652</v>
      </c>
      <c r="O154" s="34">
        <f t="shared" si="9"/>
        <v>405651</v>
      </c>
      <c r="P154" s="34">
        <f t="shared" si="9"/>
        <v>162366056</v>
      </c>
      <c r="Q154" s="34">
        <f t="shared" si="9"/>
        <v>468165</v>
      </c>
      <c r="R154" s="34">
        <f t="shared" si="9"/>
        <v>1484728</v>
      </c>
      <c r="S154" s="34">
        <f t="shared" si="9"/>
        <v>255752217</v>
      </c>
      <c r="T154" s="34">
        <f t="shared" si="9"/>
        <v>0</v>
      </c>
      <c r="U154" s="34">
        <f t="shared" si="9"/>
        <v>43422899192</v>
      </c>
      <c r="V154" s="34">
        <f t="shared" si="9"/>
        <v>33829881063</v>
      </c>
      <c r="W154" s="34">
        <f t="shared" si="9"/>
        <v>21961219361</v>
      </c>
      <c r="X154" s="35">
        <f t="shared" si="9"/>
        <v>99213999616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4D63-0F92-454E-8BB1-C7E686BB8EEE}">
  <sheetPr>
    <pageSetUpPr fitToPage="1"/>
  </sheetPr>
  <dimension ref="A1:AC154"/>
  <sheetViews>
    <sheetView showGridLines="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J15" sqref="J15"/>
    </sheetView>
  </sheetViews>
  <sheetFormatPr defaultRowHeight="16.5" x14ac:dyDescent="0.3"/>
  <cols>
    <col min="1" max="1" width="5.25" style="36" bestFit="1" customWidth="1"/>
    <col min="2" max="2" width="19.875" style="36" bestFit="1" customWidth="1"/>
    <col min="3" max="3" width="22.75" style="36" bestFit="1" customWidth="1"/>
    <col min="4" max="6" width="13.125" style="36" customWidth="1"/>
    <col min="7" max="7" width="11.25" style="36" customWidth="1"/>
    <col min="8" max="8" width="15" style="36" bestFit="1" customWidth="1"/>
    <col min="9" max="9" width="14" style="36" bestFit="1" customWidth="1"/>
    <col min="10" max="10" width="12.25" style="36" customWidth="1"/>
    <col min="11" max="11" width="11.75" style="36" customWidth="1"/>
    <col min="12" max="12" width="10.625" style="36" customWidth="1"/>
    <col min="13" max="13" width="6.75" style="36" customWidth="1"/>
    <col min="14" max="15" width="6.5" style="36" bestFit="1" customWidth="1"/>
    <col min="16" max="18" width="10.375" style="36" customWidth="1"/>
    <col min="19" max="19" width="12" style="36" customWidth="1"/>
    <col min="20" max="20" width="8.75" style="38" customWidth="1"/>
    <col min="21" max="22" width="8" style="38" customWidth="1"/>
    <col min="23" max="23" width="1.75" style="36" customWidth="1"/>
    <col min="24" max="24" width="7.25" style="36" customWidth="1"/>
    <col min="25" max="25" width="6" style="36" customWidth="1"/>
    <col min="26" max="26" width="7.75" style="36" customWidth="1"/>
    <col min="27" max="16384" width="9" style="36"/>
  </cols>
  <sheetData>
    <row r="1" spans="1:29" ht="22.5" customHeight="1" x14ac:dyDescent="0.35">
      <c r="C1" s="37" t="s">
        <v>358</v>
      </c>
    </row>
    <row r="2" spans="1:29" s="39" customFormat="1" ht="18" customHeight="1" x14ac:dyDescent="0.25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AA2" s="41"/>
      <c r="AB2" s="41"/>
      <c r="AC2" s="41"/>
    </row>
    <row r="3" spans="1:29" s="39" customFormat="1" ht="53.25" customHeight="1" x14ac:dyDescent="0.3">
      <c r="C3" s="42" t="s">
        <v>359</v>
      </c>
      <c r="F3" s="40"/>
      <c r="G3" s="40"/>
      <c r="H3" s="143" t="s">
        <v>360</v>
      </c>
      <c r="I3" s="143"/>
      <c r="J3" s="40"/>
      <c r="K3" s="40"/>
      <c r="L3" s="40"/>
      <c r="M3" s="144" t="s">
        <v>361</v>
      </c>
      <c r="N3" s="144"/>
      <c r="O3" s="144"/>
      <c r="P3" s="144"/>
      <c r="Q3" s="144"/>
      <c r="R3" s="144"/>
      <c r="S3" s="40"/>
      <c r="T3" s="40"/>
      <c r="U3" s="40"/>
      <c r="V3" s="40"/>
      <c r="W3" s="40"/>
      <c r="X3" s="145" t="s">
        <v>362</v>
      </c>
      <c r="Y3" s="145"/>
      <c r="Z3" s="145"/>
      <c r="AA3" s="41"/>
      <c r="AB3" s="41"/>
      <c r="AC3" s="41"/>
    </row>
    <row r="4" spans="1:29" s="52" customFormat="1" ht="53.25" customHeight="1" x14ac:dyDescent="0.25">
      <c r="A4" s="43" t="s">
        <v>363</v>
      </c>
      <c r="B4" s="43" t="s">
        <v>406</v>
      </c>
      <c r="C4" s="43" t="s">
        <v>364</v>
      </c>
      <c r="D4" s="44" t="s">
        <v>365</v>
      </c>
      <c r="E4" s="44" t="s">
        <v>366</v>
      </c>
      <c r="F4" s="45" t="s">
        <v>367</v>
      </c>
      <c r="G4" s="46" t="s">
        <v>368</v>
      </c>
      <c r="H4" s="46" t="s">
        <v>369</v>
      </c>
      <c r="I4" s="46" t="s">
        <v>370</v>
      </c>
      <c r="J4" s="47" t="s">
        <v>371</v>
      </c>
      <c r="K4" s="48" t="s">
        <v>372</v>
      </c>
      <c r="L4" s="48" t="s">
        <v>373</v>
      </c>
      <c r="M4" s="45" t="s">
        <v>374</v>
      </c>
      <c r="N4" s="45" t="s">
        <v>375</v>
      </c>
      <c r="O4" s="45" t="s">
        <v>376</v>
      </c>
      <c r="P4" s="45" t="s">
        <v>377</v>
      </c>
      <c r="Q4" s="45" t="s">
        <v>378</v>
      </c>
      <c r="R4" s="45" t="s">
        <v>379</v>
      </c>
      <c r="S4" s="47" t="s">
        <v>380</v>
      </c>
      <c r="T4" s="49" t="s">
        <v>381</v>
      </c>
      <c r="U4" s="49" t="s">
        <v>382</v>
      </c>
      <c r="V4" s="49" t="s">
        <v>383</v>
      </c>
      <c r="W4" s="50"/>
      <c r="X4" s="51" t="s">
        <v>384</v>
      </c>
      <c r="Y4" s="51" t="s">
        <v>385</v>
      </c>
      <c r="Z4" s="51" t="s">
        <v>386</v>
      </c>
    </row>
    <row r="5" spans="1:29" s="56" customFormat="1" ht="14.25" x14ac:dyDescent="0.25">
      <c r="A5" s="53">
        <v>6001</v>
      </c>
      <c r="B5" s="53" t="s">
        <v>50</v>
      </c>
      <c r="C5" s="53" t="s">
        <v>51</v>
      </c>
      <c r="D5" s="53">
        <v>1.512</v>
      </c>
      <c r="E5" s="53">
        <v>3.383</v>
      </c>
      <c r="F5" s="54">
        <v>7.0010000000000003</v>
      </c>
      <c r="G5" s="54">
        <v>2.8940000000000001</v>
      </c>
      <c r="H5" s="54"/>
      <c r="I5" s="54"/>
      <c r="J5" s="54">
        <v>1.5669999999999999</v>
      </c>
      <c r="K5" s="54">
        <v>0.70699999999999996</v>
      </c>
      <c r="L5" s="54"/>
      <c r="M5" s="54"/>
      <c r="N5" s="54"/>
      <c r="O5" s="54"/>
      <c r="P5" s="54">
        <v>4.2000000000000003E-2</v>
      </c>
      <c r="Q5" s="54">
        <v>9.4E-2</v>
      </c>
      <c r="R5" s="54">
        <v>0.19400000000000001</v>
      </c>
      <c r="S5" s="54">
        <v>4.1000000000000002E-2</v>
      </c>
      <c r="T5" s="55">
        <f t="shared" ref="T5:T68" si="0">D5+G5+J5+K5+L5+H5+I5+M5+P5+S5</f>
        <v>6.7630000000000008</v>
      </c>
      <c r="U5" s="55">
        <f t="shared" ref="U5:U68" si="1">E5+G5+J5+K5+L5+H5+I5+N5+Q5+S5</f>
        <v>8.6859999999999999</v>
      </c>
      <c r="V5" s="55">
        <f t="shared" ref="V5:V68" si="2">F5+G5+J5+K5+L5+H5+I5+O5+R5+S5</f>
        <v>12.404000000000002</v>
      </c>
      <c r="W5" s="53"/>
      <c r="X5" s="54">
        <f>D5+M5</f>
        <v>1.512</v>
      </c>
      <c r="Y5" s="54">
        <f>E5+N5</f>
        <v>3.383</v>
      </c>
      <c r="Z5" s="54">
        <f>F5+O5</f>
        <v>7.0010000000000003</v>
      </c>
    </row>
    <row r="6" spans="1:29" s="56" customFormat="1" ht="14.25" x14ac:dyDescent="0.25">
      <c r="A6" s="53">
        <v>58003</v>
      </c>
      <c r="B6" s="53" t="s">
        <v>52</v>
      </c>
      <c r="C6" s="53" t="s">
        <v>53</v>
      </c>
      <c r="D6" s="53">
        <v>1.512</v>
      </c>
      <c r="E6" s="53">
        <v>3.383</v>
      </c>
      <c r="F6" s="54">
        <v>7.0010000000000003</v>
      </c>
      <c r="G6" s="54">
        <v>1.9930000000000001</v>
      </c>
      <c r="H6" s="54"/>
      <c r="I6" s="54"/>
      <c r="J6" s="54">
        <v>0.4</v>
      </c>
      <c r="K6" s="54"/>
      <c r="L6" s="54"/>
      <c r="M6" s="54"/>
      <c r="N6" s="54"/>
      <c r="O6" s="54"/>
      <c r="P6" s="54"/>
      <c r="Q6" s="54"/>
      <c r="R6" s="54"/>
      <c r="S6" s="54"/>
      <c r="T6" s="55">
        <f t="shared" si="0"/>
        <v>3.9049999999999998</v>
      </c>
      <c r="U6" s="55">
        <f t="shared" si="1"/>
        <v>5.7760000000000007</v>
      </c>
      <c r="V6" s="55">
        <f t="shared" si="2"/>
        <v>9.3940000000000001</v>
      </c>
      <c r="W6" s="53"/>
      <c r="X6" s="54">
        <f t="shared" ref="X6:Z69" si="3">D6+M6</f>
        <v>1.512</v>
      </c>
      <c r="Y6" s="54">
        <f t="shared" si="3"/>
        <v>3.383</v>
      </c>
      <c r="Z6" s="54">
        <f t="shared" si="3"/>
        <v>7.0010000000000003</v>
      </c>
    </row>
    <row r="7" spans="1:29" s="56" customFormat="1" ht="14.25" x14ac:dyDescent="0.25">
      <c r="A7" s="53">
        <v>61001</v>
      </c>
      <c r="B7" s="53" t="s">
        <v>54</v>
      </c>
      <c r="C7" s="53" t="s">
        <v>387</v>
      </c>
      <c r="D7" s="53">
        <v>1.512</v>
      </c>
      <c r="E7" s="53">
        <v>3.383</v>
      </c>
      <c r="F7" s="54">
        <v>7.0010000000000003</v>
      </c>
      <c r="G7" s="54">
        <v>1.7250000000000001</v>
      </c>
      <c r="H7" s="54">
        <v>0.73799999999999999</v>
      </c>
      <c r="I7" s="54"/>
      <c r="J7" s="54">
        <v>1.367</v>
      </c>
      <c r="K7" s="54">
        <v>0.68600000000000005</v>
      </c>
      <c r="L7" s="54"/>
      <c r="M7" s="54">
        <v>0.249</v>
      </c>
      <c r="N7" s="54">
        <v>0.55700000000000005</v>
      </c>
      <c r="O7" s="54">
        <v>1.153</v>
      </c>
      <c r="P7" s="54"/>
      <c r="Q7" s="54"/>
      <c r="R7" s="54"/>
      <c r="S7" s="54"/>
      <c r="T7" s="55">
        <f t="shared" si="0"/>
        <v>6.2770000000000001</v>
      </c>
      <c r="U7" s="55">
        <f t="shared" si="1"/>
        <v>8.4560000000000013</v>
      </c>
      <c r="V7" s="55">
        <f t="shared" si="2"/>
        <v>12.67</v>
      </c>
      <c r="W7" s="53"/>
      <c r="X7" s="54">
        <f t="shared" si="3"/>
        <v>1.7610000000000001</v>
      </c>
      <c r="Y7" s="54">
        <f t="shared" si="3"/>
        <v>3.94</v>
      </c>
      <c r="Z7" s="54">
        <f t="shared" si="3"/>
        <v>8.1539999999999999</v>
      </c>
    </row>
    <row r="8" spans="1:29" s="56" customFormat="1" ht="14.25" x14ac:dyDescent="0.25">
      <c r="A8" s="53">
        <v>11001</v>
      </c>
      <c r="B8" s="53" t="s">
        <v>56</v>
      </c>
      <c r="C8" s="53" t="s">
        <v>57</v>
      </c>
      <c r="D8" s="53">
        <v>1.512</v>
      </c>
      <c r="E8" s="53">
        <v>3.383</v>
      </c>
      <c r="F8" s="54">
        <v>7.0010000000000003</v>
      </c>
      <c r="G8" s="54"/>
      <c r="H8" s="54"/>
      <c r="I8" s="54"/>
      <c r="J8" s="54">
        <v>1.5669999999999999</v>
      </c>
      <c r="K8" s="54"/>
      <c r="L8" s="54"/>
      <c r="M8" s="54">
        <v>0.64900000000000002</v>
      </c>
      <c r="N8" s="54">
        <v>1.452</v>
      </c>
      <c r="O8" s="54">
        <v>3.0049999999999999</v>
      </c>
      <c r="P8" s="54"/>
      <c r="Q8" s="54"/>
      <c r="R8" s="54"/>
      <c r="S8" s="54"/>
      <c r="T8" s="55">
        <f t="shared" si="0"/>
        <v>3.7279999999999998</v>
      </c>
      <c r="U8" s="55">
        <f t="shared" si="1"/>
        <v>6.4020000000000001</v>
      </c>
      <c r="V8" s="55">
        <f t="shared" si="2"/>
        <v>11.573</v>
      </c>
      <c r="W8" s="53"/>
      <c r="X8" s="54">
        <f t="shared" si="3"/>
        <v>2.161</v>
      </c>
      <c r="Y8" s="54">
        <f t="shared" si="3"/>
        <v>4.835</v>
      </c>
      <c r="Z8" s="54">
        <f t="shared" si="3"/>
        <v>10.006</v>
      </c>
    </row>
    <row r="9" spans="1:29" s="56" customFormat="1" ht="14.25" x14ac:dyDescent="0.25">
      <c r="A9" s="53">
        <v>38001</v>
      </c>
      <c r="B9" s="53" t="s">
        <v>58</v>
      </c>
      <c r="C9" s="53" t="s">
        <v>59</v>
      </c>
      <c r="D9" s="53">
        <v>1.512</v>
      </c>
      <c r="E9" s="53">
        <v>3.383</v>
      </c>
      <c r="F9" s="54">
        <v>7.0010000000000003</v>
      </c>
      <c r="G9" s="54">
        <v>2.5670000000000002</v>
      </c>
      <c r="H9" s="54"/>
      <c r="I9" s="54"/>
      <c r="J9" s="54">
        <v>1.5669999999999999</v>
      </c>
      <c r="K9" s="54">
        <v>0.71399999999999997</v>
      </c>
      <c r="L9" s="54"/>
      <c r="M9" s="54">
        <v>0.36799999999999999</v>
      </c>
      <c r="N9" s="54">
        <v>0.82299999999999995</v>
      </c>
      <c r="O9" s="54">
        <v>1.704</v>
      </c>
      <c r="P9" s="54"/>
      <c r="Q9" s="54"/>
      <c r="R9" s="54"/>
      <c r="S9" s="54"/>
      <c r="T9" s="55">
        <f t="shared" si="0"/>
        <v>6.7280000000000015</v>
      </c>
      <c r="U9" s="55">
        <f t="shared" si="1"/>
        <v>9.0540000000000003</v>
      </c>
      <c r="V9" s="55">
        <f t="shared" si="2"/>
        <v>13.553000000000003</v>
      </c>
      <c r="W9" s="53"/>
      <c r="X9" s="54">
        <f t="shared" si="3"/>
        <v>1.88</v>
      </c>
      <c r="Y9" s="54">
        <f t="shared" si="3"/>
        <v>4.2059999999999995</v>
      </c>
      <c r="Z9" s="54">
        <f t="shared" si="3"/>
        <v>8.7050000000000001</v>
      </c>
    </row>
    <row r="10" spans="1:29" s="56" customFormat="1" ht="14.25" x14ac:dyDescent="0.25">
      <c r="A10" s="53">
        <v>21001</v>
      </c>
      <c r="B10" s="53" t="s">
        <v>60</v>
      </c>
      <c r="C10" s="53" t="s">
        <v>61</v>
      </c>
      <c r="D10" s="53">
        <v>1.512</v>
      </c>
      <c r="E10" s="53">
        <v>3.383</v>
      </c>
      <c r="F10" s="54">
        <v>7.0010000000000003</v>
      </c>
      <c r="G10" s="54">
        <v>2.6890000000000001</v>
      </c>
      <c r="H10" s="54"/>
      <c r="I10" s="54"/>
      <c r="J10" s="54">
        <v>1.5669999999999999</v>
      </c>
      <c r="K10" s="54"/>
      <c r="L10" s="54"/>
      <c r="M10" s="54">
        <v>1.47</v>
      </c>
      <c r="N10" s="54">
        <v>3.2890000000000001</v>
      </c>
      <c r="O10" s="54">
        <v>6.8070000000000004</v>
      </c>
      <c r="P10" s="54"/>
      <c r="Q10" s="54"/>
      <c r="R10" s="54"/>
      <c r="S10" s="54"/>
      <c r="T10" s="55">
        <f t="shared" si="0"/>
        <v>7.2380000000000004</v>
      </c>
      <c r="U10" s="55">
        <f t="shared" si="1"/>
        <v>10.928000000000001</v>
      </c>
      <c r="V10" s="55">
        <f t="shared" si="2"/>
        <v>18.064</v>
      </c>
      <c r="W10" s="53"/>
      <c r="X10" s="54">
        <f t="shared" si="3"/>
        <v>2.9820000000000002</v>
      </c>
      <c r="Y10" s="54">
        <f t="shared" si="3"/>
        <v>6.6720000000000006</v>
      </c>
      <c r="Z10" s="54">
        <f t="shared" si="3"/>
        <v>13.808</v>
      </c>
    </row>
    <row r="11" spans="1:29" s="56" customFormat="1" ht="14.25" x14ac:dyDescent="0.25">
      <c r="A11" s="53">
        <v>4001</v>
      </c>
      <c r="B11" s="53" t="s">
        <v>62</v>
      </c>
      <c r="C11" s="53" t="s">
        <v>63</v>
      </c>
      <c r="D11" s="53">
        <v>1.512</v>
      </c>
      <c r="E11" s="53">
        <v>3.383</v>
      </c>
      <c r="F11" s="54">
        <v>7.0010000000000003</v>
      </c>
      <c r="G11" s="54">
        <v>2.4809999999999999</v>
      </c>
      <c r="H11" s="54"/>
      <c r="I11" s="54"/>
      <c r="J11" s="54">
        <v>1.5669999999999999</v>
      </c>
      <c r="K11" s="54"/>
      <c r="L11" s="54"/>
      <c r="M11" s="54"/>
      <c r="N11" s="54"/>
      <c r="O11" s="54"/>
      <c r="P11" s="54"/>
      <c r="Q11" s="54"/>
      <c r="R11" s="54"/>
      <c r="S11" s="54"/>
      <c r="T11" s="55">
        <f t="shared" si="0"/>
        <v>5.56</v>
      </c>
      <c r="U11" s="55">
        <f t="shared" si="1"/>
        <v>7.431</v>
      </c>
      <c r="V11" s="55">
        <f t="shared" si="2"/>
        <v>11.048999999999999</v>
      </c>
      <c r="W11" s="53"/>
      <c r="X11" s="54">
        <f t="shared" si="3"/>
        <v>1.512</v>
      </c>
      <c r="Y11" s="54">
        <f t="shared" si="3"/>
        <v>3.383</v>
      </c>
      <c r="Z11" s="54">
        <f t="shared" si="3"/>
        <v>7.0010000000000003</v>
      </c>
    </row>
    <row r="12" spans="1:29" s="56" customFormat="1" ht="14.25" x14ac:dyDescent="0.25">
      <c r="A12" s="53">
        <v>49001</v>
      </c>
      <c r="B12" s="53" t="s">
        <v>64</v>
      </c>
      <c r="C12" s="53" t="s">
        <v>65</v>
      </c>
      <c r="D12" s="53">
        <v>1.512</v>
      </c>
      <c r="E12" s="53">
        <v>3.383</v>
      </c>
      <c r="F12" s="54">
        <v>7.0010000000000003</v>
      </c>
      <c r="G12" s="54">
        <v>2.8069999999999999</v>
      </c>
      <c r="H12" s="54"/>
      <c r="I12" s="54"/>
      <c r="J12" s="54">
        <v>1.5669999999999999</v>
      </c>
      <c r="K12" s="54">
        <v>1.8879999999999999</v>
      </c>
      <c r="L12" s="54"/>
      <c r="M12" s="54"/>
      <c r="N12" s="54"/>
      <c r="O12" s="54"/>
      <c r="P12" s="54">
        <v>1E-3</v>
      </c>
      <c r="Q12" s="54">
        <v>2E-3</v>
      </c>
      <c r="R12" s="54">
        <v>5.0000000000000001E-3</v>
      </c>
      <c r="S12" s="54"/>
      <c r="T12" s="55">
        <f t="shared" si="0"/>
        <v>7.7750000000000004</v>
      </c>
      <c r="U12" s="55">
        <f t="shared" si="1"/>
        <v>9.6470000000000002</v>
      </c>
      <c r="V12" s="55">
        <f t="shared" si="2"/>
        <v>13.268000000000001</v>
      </c>
      <c r="W12" s="53"/>
      <c r="X12" s="54">
        <f t="shared" si="3"/>
        <v>1.512</v>
      </c>
      <c r="Y12" s="54">
        <f t="shared" si="3"/>
        <v>3.383</v>
      </c>
      <c r="Z12" s="54">
        <f t="shared" si="3"/>
        <v>7.0010000000000003</v>
      </c>
    </row>
    <row r="13" spans="1:29" s="56" customFormat="1" ht="14.25" x14ac:dyDescent="0.25">
      <c r="A13" s="53">
        <v>9001</v>
      </c>
      <c r="B13" s="53" t="s">
        <v>66</v>
      </c>
      <c r="C13" s="53" t="s">
        <v>67</v>
      </c>
      <c r="D13" s="53">
        <v>1.512</v>
      </c>
      <c r="E13" s="53">
        <v>3.383</v>
      </c>
      <c r="F13" s="54">
        <v>7.0010000000000003</v>
      </c>
      <c r="G13" s="54">
        <v>3</v>
      </c>
      <c r="H13" s="54"/>
      <c r="I13" s="54"/>
      <c r="J13" s="54">
        <v>1.5669999999999999</v>
      </c>
      <c r="K13" s="54"/>
      <c r="L13" s="54"/>
      <c r="M13" s="54"/>
      <c r="N13" s="54"/>
      <c r="O13" s="54"/>
      <c r="P13" s="54"/>
      <c r="Q13" s="54"/>
      <c r="R13" s="54"/>
      <c r="S13" s="54"/>
      <c r="T13" s="55">
        <f t="shared" si="0"/>
        <v>6.0790000000000006</v>
      </c>
      <c r="U13" s="55">
        <f t="shared" si="1"/>
        <v>7.95</v>
      </c>
      <c r="V13" s="55">
        <f t="shared" si="2"/>
        <v>11.568000000000001</v>
      </c>
      <c r="W13" s="53"/>
      <c r="X13" s="54">
        <f t="shared" si="3"/>
        <v>1.512</v>
      </c>
      <c r="Y13" s="54">
        <f t="shared" si="3"/>
        <v>3.383</v>
      </c>
      <c r="Z13" s="54">
        <f t="shared" si="3"/>
        <v>7.0010000000000003</v>
      </c>
    </row>
    <row r="14" spans="1:29" s="56" customFormat="1" ht="14.25" x14ac:dyDescent="0.25">
      <c r="A14" s="53">
        <v>3001</v>
      </c>
      <c r="B14" s="53" t="s">
        <v>68</v>
      </c>
      <c r="C14" s="53" t="s">
        <v>69</v>
      </c>
      <c r="D14" s="53">
        <v>1.512</v>
      </c>
      <c r="E14" s="53">
        <v>3.383</v>
      </c>
      <c r="F14" s="54">
        <v>7.0010000000000003</v>
      </c>
      <c r="G14" s="54"/>
      <c r="H14" s="54"/>
      <c r="I14" s="54"/>
      <c r="J14" s="54">
        <v>1.5669999999999999</v>
      </c>
      <c r="K14" s="54"/>
      <c r="L14" s="54"/>
      <c r="M14" s="54">
        <v>0.85599999999999998</v>
      </c>
      <c r="N14" s="54">
        <v>1.915</v>
      </c>
      <c r="O14" s="54">
        <v>3.964</v>
      </c>
      <c r="P14" s="54"/>
      <c r="Q14" s="54"/>
      <c r="R14" s="54"/>
      <c r="S14" s="54"/>
      <c r="T14" s="55">
        <f t="shared" si="0"/>
        <v>3.9349999999999996</v>
      </c>
      <c r="U14" s="55">
        <f t="shared" si="1"/>
        <v>6.8650000000000002</v>
      </c>
      <c r="V14" s="55">
        <f t="shared" si="2"/>
        <v>12.532</v>
      </c>
      <c r="W14" s="53"/>
      <c r="X14" s="54">
        <f t="shared" si="3"/>
        <v>2.3679999999999999</v>
      </c>
      <c r="Y14" s="54">
        <f t="shared" si="3"/>
        <v>5.298</v>
      </c>
      <c r="Z14" s="54">
        <f t="shared" si="3"/>
        <v>10.965</v>
      </c>
    </row>
    <row r="15" spans="1:29" s="56" customFormat="1" ht="14.25" x14ac:dyDescent="0.25">
      <c r="A15" s="53">
        <v>61002</v>
      </c>
      <c r="B15" s="53" t="s">
        <v>70</v>
      </c>
      <c r="C15" s="53" t="s">
        <v>71</v>
      </c>
      <c r="D15" s="53">
        <v>1.512</v>
      </c>
      <c r="E15" s="53">
        <v>3.383</v>
      </c>
      <c r="F15" s="54">
        <v>7.0010000000000003</v>
      </c>
      <c r="G15" s="54">
        <v>2.8420000000000001</v>
      </c>
      <c r="H15" s="54"/>
      <c r="I15" s="54"/>
      <c r="J15" s="54">
        <v>1.5669999999999999</v>
      </c>
      <c r="K15" s="54"/>
      <c r="L15" s="54"/>
      <c r="M15" s="54">
        <v>0.438</v>
      </c>
      <c r="N15" s="54">
        <v>0.98</v>
      </c>
      <c r="O15" s="54">
        <v>2.028</v>
      </c>
      <c r="P15" s="54"/>
      <c r="Q15" s="54"/>
      <c r="R15" s="54"/>
      <c r="S15" s="54"/>
      <c r="T15" s="55">
        <f t="shared" si="0"/>
        <v>6.359</v>
      </c>
      <c r="U15" s="55">
        <f t="shared" si="1"/>
        <v>8.7720000000000002</v>
      </c>
      <c r="V15" s="55">
        <f t="shared" si="2"/>
        <v>13.438000000000001</v>
      </c>
      <c r="W15" s="53"/>
      <c r="X15" s="54">
        <f t="shared" si="3"/>
        <v>1.95</v>
      </c>
      <c r="Y15" s="54">
        <f t="shared" si="3"/>
        <v>4.3629999999999995</v>
      </c>
      <c r="Z15" s="54">
        <f t="shared" si="3"/>
        <v>9.0289999999999999</v>
      </c>
    </row>
    <row r="16" spans="1:29" s="56" customFormat="1" ht="14.25" x14ac:dyDescent="0.25">
      <c r="A16" s="53">
        <v>25001</v>
      </c>
      <c r="B16" s="53" t="s">
        <v>72</v>
      </c>
      <c r="C16" s="53" t="s">
        <v>73</v>
      </c>
      <c r="D16" s="53">
        <v>1.512</v>
      </c>
      <c r="E16" s="53">
        <v>3.383</v>
      </c>
      <c r="F16" s="54">
        <v>7.0010000000000003</v>
      </c>
      <c r="G16" s="54">
        <v>1.782</v>
      </c>
      <c r="H16" s="54"/>
      <c r="I16" s="54"/>
      <c r="J16" s="54">
        <v>1.5669999999999999</v>
      </c>
      <c r="K16" s="54"/>
      <c r="L16" s="54"/>
      <c r="M16" s="54">
        <v>0.92</v>
      </c>
      <c r="N16" s="54">
        <v>2.0579999999999998</v>
      </c>
      <c r="O16" s="54">
        <v>4.26</v>
      </c>
      <c r="P16" s="54"/>
      <c r="Q16" s="54"/>
      <c r="R16" s="54"/>
      <c r="S16" s="54"/>
      <c r="T16" s="55">
        <f t="shared" si="0"/>
        <v>5.7809999999999997</v>
      </c>
      <c r="U16" s="55">
        <f t="shared" si="1"/>
        <v>8.7899999999999991</v>
      </c>
      <c r="V16" s="55">
        <f t="shared" si="2"/>
        <v>14.610000000000001</v>
      </c>
      <c r="W16" s="53"/>
      <c r="X16" s="54">
        <f t="shared" si="3"/>
        <v>2.4319999999999999</v>
      </c>
      <c r="Y16" s="54">
        <f t="shared" si="3"/>
        <v>5.4409999999999998</v>
      </c>
      <c r="Z16" s="54">
        <f t="shared" si="3"/>
        <v>11.260999999999999</v>
      </c>
    </row>
    <row r="17" spans="1:26" s="56" customFormat="1" ht="14.25" x14ac:dyDescent="0.25">
      <c r="A17" s="53">
        <v>52001</v>
      </c>
      <c r="B17" s="53" t="s">
        <v>74</v>
      </c>
      <c r="C17" s="53" t="s">
        <v>75</v>
      </c>
      <c r="D17" s="53">
        <v>1.512</v>
      </c>
      <c r="E17" s="53">
        <v>3.383</v>
      </c>
      <c r="F17" s="54">
        <v>7.0010000000000003</v>
      </c>
      <c r="G17" s="54">
        <v>2.0830000000000002</v>
      </c>
      <c r="H17" s="54"/>
      <c r="I17" s="54"/>
      <c r="J17" s="54">
        <v>0.53100000000000003</v>
      </c>
      <c r="K17" s="54"/>
      <c r="L17" s="54"/>
      <c r="M17" s="54">
        <v>0.46100000000000002</v>
      </c>
      <c r="N17" s="54">
        <v>1.0309999999999999</v>
      </c>
      <c r="O17" s="54">
        <v>2.1349999999999998</v>
      </c>
      <c r="P17" s="54">
        <v>2E-3</v>
      </c>
      <c r="Q17" s="54">
        <v>4.0000000000000001E-3</v>
      </c>
      <c r="R17" s="54">
        <v>8.9999999999999993E-3</v>
      </c>
      <c r="S17" s="54"/>
      <c r="T17" s="55">
        <f t="shared" si="0"/>
        <v>4.5890000000000004</v>
      </c>
      <c r="U17" s="55">
        <f t="shared" si="1"/>
        <v>7.0319999999999991</v>
      </c>
      <c r="V17" s="55">
        <f t="shared" si="2"/>
        <v>11.759</v>
      </c>
      <c r="W17" s="53"/>
      <c r="X17" s="54">
        <f t="shared" si="3"/>
        <v>1.9730000000000001</v>
      </c>
      <c r="Y17" s="54">
        <f t="shared" si="3"/>
        <v>4.4139999999999997</v>
      </c>
      <c r="Z17" s="54">
        <f t="shared" si="3"/>
        <v>9.1359999999999992</v>
      </c>
    </row>
    <row r="18" spans="1:26" s="56" customFormat="1" ht="14.25" x14ac:dyDescent="0.25">
      <c r="A18" s="53">
        <v>4002</v>
      </c>
      <c r="B18" s="53" t="s">
        <v>76</v>
      </c>
      <c r="C18" s="53" t="s">
        <v>77</v>
      </c>
      <c r="D18" s="53">
        <v>1.512</v>
      </c>
      <c r="E18" s="53">
        <v>3.383</v>
      </c>
      <c r="F18" s="54">
        <v>7.0010000000000003</v>
      </c>
      <c r="G18" s="54">
        <v>2.4529999999999998</v>
      </c>
      <c r="H18" s="54"/>
      <c r="I18" s="54"/>
      <c r="J18" s="54">
        <v>1.5669999999999999</v>
      </c>
      <c r="K18" s="54"/>
      <c r="L18" s="54"/>
      <c r="M18" s="54"/>
      <c r="N18" s="54"/>
      <c r="O18" s="54"/>
      <c r="P18" s="54"/>
      <c r="Q18" s="54"/>
      <c r="R18" s="54"/>
      <c r="S18" s="54"/>
      <c r="T18" s="55">
        <f t="shared" si="0"/>
        <v>5.532</v>
      </c>
      <c r="U18" s="55">
        <f t="shared" si="1"/>
        <v>7.4030000000000005</v>
      </c>
      <c r="V18" s="55">
        <f t="shared" si="2"/>
        <v>11.021000000000001</v>
      </c>
      <c r="W18" s="53"/>
      <c r="X18" s="54">
        <f t="shared" si="3"/>
        <v>1.512</v>
      </c>
      <c r="Y18" s="54">
        <f t="shared" si="3"/>
        <v>3.383</v>
      </c>
      <c r="Z18" s="54">
        <f t="shared" si="3"/>
        <v>7.0010000000000003</v>
      </c>
    </row>
    <row r="19" spans="1:26" s="56" customFormat="1" ht="14.25" x14ac:dyDescent="0.25">
      <c r="A19" s="53">
        <v>22001</v>
      </c>
      <c r="B19" s="53" t="s">
        <v>78</v>
      </c>
      <c r="C19" s="53" t="s">
        <v>79</v>
      </c>
      <c r="D19" s="53">
        <v>1.512</v>
      </c>
      <c r="E19" s="53">
        <v>3.383</v>
      </c>
      <c r="F19" s="54">
        <v>7.0010000000000003</v>
      </c>
      <c r="G19" s="54">
        <v>1.8660000000000001</v>
      </c>
      <c r="H19" s="54"/>
      <c r="I19" s="54"/>
      <c r="J19" s="54">
        <v>9.2999999999999999E-2</v>
      </c>
      <c r="K19" s="54"/>
      <c r="L19" s="54"/>
      <c r="M19" s="54">
        <v>0.96199999999999997</v>
      </c>
      <c r="N19" s="54">
        <v>2.1520000000000001</v>
      </c>
      <c r="O19" s="54">
        <v>4.4539999999999997</v>
      </c>
      <c r="P19" s="54"/>
      <c r="Q19" s="54"/>
      <c r="R19" s="54"/>
      <c r="S19" s="54"/>
      <c r="T19" s="55">
        <f t="shared" si="0"/>
        <v>4.4329999999999998</v>
      </c>
      <c r="U19" s="55">
        <f t="shared" si="1"/>
        <v>7.4940000000000007</v>
      </c>
      <c r="V19" s="55">
        <f t="shared" si="2"/>
        <v>13.414000000000001</v>
      </c>
      <c r="W19" s="53"/>
      <c r="X19" s="54">
        <f t="shared" si="3"/>
        <v>2.4740000000000002</v>
      </c>
      <c r="Y19" s="54">
        <f t="shared" si="3"/>
        <v>5.5350000000000001</v>
      </c>
      <c r="Z19" s="54">
        <f t="shared" si="3"/>
        <v>11.455</v>
      </c>
    </row>
    <row r="20" spans="1:26" s="56" customFormat="1" ht="14.25" x14ac:dyDescent="0.25">
      <c r="A20" s="53">
        <v>49002</v>
      </c>
      <c r="B20" s="53" t="s">
        <v>80</v>
      </c>
      <c r="C20" s="53" t="s">
        <v>81</v>
      </c>
      <c r="D20" s="53">
        <v>1.512</v>
      </c>
      <c r="E20" s="53">
        <v>3.383</v>
      </c>
      <c r="F20" s="54">
        <v>7.0010000000000003</v>
      </c>
      <c r="G20" s="54">
        <v>2.8359999999999999</v>
      </c>
      <c r="H20" s="54"/>
      <c r="I20" s="54"/>
      <c r="J20" s="54">
        <v>1.5669999999999999</v>
      </c>
      <c r="K20" s="54">
        <v>1.4870000000000001</v>
      </c>
      <c r="L20" s="54"/>
      <c r="M20" s="54"/>
      <c r="N20" s="54"/>
      <c r="O20" s="54"/>
      <c r="P20" s="54">
        <v>2.1000000000000001E-2</v>
      </c>
      <c r="Q20" s="54">
        <v>4.7E-2</v>
      </c>
      <c r="R20" s="54">
        <v>9.7000000000000003E-2</v>
      </c>
      <c r="S20" s="54">
        <v>1.2999999999999999E-2</v>
      </c>
      <c r="T20" s="55">
        <f t="shared" si="0"/>
        <v>7.4359999999999999</v>
      </c>
      <c r="U20" s="55">
        <f t="shared" si="1"/>
        <v>9.3330000000000002</v>
      </c>
      <c r="V20" s="55">
        <f t="shared" si="2"/>
        <v>13.000999999999999</v>
      </c>
      <c r="W20" s="53"/>
      <c r="X20" s="54">
        <f t="shared" si="3"/>
        <v>1.512</v>
      </c>
      <c r="Y20" s="54">
        <f t="shared" si="3"/>
        <v>3.383</v>
      </c>
      <c r="Z20" s="54">
        <f t="shared" si="3"/>
        <v>7.0010000000000003</v>
      </c>
    </row>
    <row r="21" spans="1:26" s="56" customFormat="1" ht="14.25" x14ac:dyDescent="0.25">
      <c r="A21" s="53">
        <v>30003</v>
      </c>
      <c r="B21" s="53" t="s">
        <v>82</v>
      </c>
      <c r="C21" s="53" t="s">
        <v>388</v>
      </c>
      <c r="D21" s="53">
        <v>1.512</v>
      </c>
      <c r="E21" s="53">
        <v>3.383</v>
      </c>
      <c r="F21" s="54">
        <v>7.0010000000000003</v>
      </c>
      <c r="G21" s="54">
        <v>2.7549999999999999</v>
      </c>
      <c r="H21" s="54"/>
      <c r="I21" s="54"/>
      <c r="J21" s="54">
        <v>1.5669999999999999</v>
      </c>
      <c r="K21" s="54"/>
      <c r="L21" s="54"/>
      <c r="M21" s="54">
        <v>0.436</v>
      </c>
      <c r="N21" s="54">
        <v>0.97599999999999998</v>
      </c>
      <c r="O21" s="54">
        <v>2.0190000000000001</v>
      </c>
      <c r="P21" s="54">
        <v>2E-3</v>
      </c>
      <c r="Q21" s="54">
        <v>4.0000000000000001E-3</v>
      </c>
      <c r="R21" s="54">
        <v>8.9999999999999993E-3</v>
      </c>
      <c r="S21" s="54">
        <v>1E-3</v>
      </c>
      <c r="T21" s="55">
        <f t="shared" si="0"/>
        <v>6.2729999999999997</v>
      </c>
      <c r="U21" s="55">
        <f t="shared" si="1"/>
        <v>8.6859999999999999</v>
      </c>
      <c r="V21" s="55">
        <f t="shared" si="2"/>
        <v>13.352</v>
      </c>
      <c r="W21" s="53"/>
      <c r="X21" s="54">
        <f t="shared" si="3"/>
        <v>1.948</v>
      </c>
      <c r="Y21" s="54">
        <f t="shared" si="3"/>
        <v>4.359</v>
      </c>
      <c r="Z21" s="54">
        <f t="shared" si="3"/>
        <v>9.02</v>
      </c>
    </row>
    <row r="22" spans="1:26" s="56" customFormat="1" ht="14.25" x14ac:dyDescent="0.25">
      <c r="A22" s="53">
        <v>45004</v>
      </c>
      <c r="B22" s="53" t="s">
        <v>84</v>
      </c>
      <c r="C22" s="53" t="s">
        <v>85</v>
      </c>
      <c r="D22" s="53">
        <v>1.512</v>
      </c>
      <c r="E22" s="53">
        <v>3.383</v>
      </c>
      <c r="F22" s="54">
        <v>7.0010000000000003</v>
      </c>
      <c r="G22" s="54">
        <v>1.8540000000000001</v>
      </c>
      <c r="H22" s="54"/>
      <c r="I22" s="54"/>
      <c r="J22" s="54">
        <v>0.46300000000000002</v>
      </c>
      <c r="K22" s="54"/>
      <c r="L22" s="54"/>
      <c r="M22" s="54"/>
      <c r="N22" s="54"/>
      <c r="O22" s="54"/>
      <c r="P22" s="54"/>
      <c r="Q22" s="54"/>
      <c r="R22" s="54"/>
      <c r="S22" s="54"/>
      <c r="T22" s="55">
        <f t="shared" si="0"/>
        <v>3.8290000000000002</v>
      </c>
      <c r="U22" s="55">
        <f t="shared" si="1"/>
        <v>5.7</v>
      </c>
      <c r="V22" s="55">
        <f t="shared" si="2"/>
        <v>9.3179999999999996</v>
      </c>
      <c r="W22" s="53"/>
      <c r="X22" s="54">
        <f t="shared" si="3"/>
        <v>1.512</v>
      </c>
      <c r="Y22" s="54">
        <f t="shared" si="3"/>
        <v>3.383</v>
      </c>
      <c r="Z22" s="54">
        <f t="shared" si="3"/>
        <v>7.0010000000000003</v>
      </c>
    </row>
    <row r="23" spans="1:26" s="56" customFormat="1" ht="14.25" x14ac:dyDescent="0.25">
      <c r="A23" s="53">
        <v>5001</v>
      </c>
      <c r="B23" s="53" t="s">
        <v>86</v>
      </c>
      <c r="C23" s="53" t="s">
        <v>87</v>
      </c>
      <c r="D23" s="53">
        <v>1.512</v>
      </c>
      <c r="E23" s="53">
        <v>3.383</v>
      </c>
      <c r="F23" s="54">
        <v>7.0010000000000003</v>
      </c>
      <c r="G23" s="54">
        <v>2.9329999999999998</v>
      </c>
      <c r="H23" s="54"/>
      <c r="I23" s="54"/>
      <c r="J23" s="54">
        <v>1.5669999999999999</v>
      </c>
      <c r="K23" s="54">
        <v>0.63700000000000001</v>
      </c>
      <c r="L23" s="54">
        <v>0.30399999999999999</v>
      </c>
      <c r="M23" s="54">
        <v>0.14799999999999999</v>
      </c>
      <c r="N23" s="54">
        <v>0.33100000000000002</v>
      </c>
      <c r="O23" s="54">
        <v>0.68500000000000005</v>
      </c>
      <c r="P23" s="54">
        <v>4.5999999999999999E-2</v>
      </c>
      <c r="Q23" s="54">
        <v>0.10299999999999999</v>
      </c>
      <c r="R23" s="54">
        <v>0.21299999999999999</v>
      </c>
      <c r="S23" s="54">
        <v>3.9E-2</v>
      </c>
      <c r="T23" s="55">
        <f t="shared" si="0"/>
        <v>7.1860000000000008</v>
      </c>
      <c r="U23" s="55">
        <f t="shared" si="1"/>
        <v>9.2969999999999988</v>
      </c>
      <c r="V23" s="55">
        <f t="shared" si="2"/>
        <v>13.379000000000001</v>
      </c>
      <c r="W23" s="53"/>
      <c r="X23" s="54">
        <f t="shared" si="3"/>
        <v>1.66</v>
      </c>
      <c r="Y23" s="54">
        <f t="shared" si="3"/>
        <v>3.714</v>
      </c>
      <c r="Z23" s="54">
        <f t="shared" si="3"/>
        <v>7.6859999999999999</v>
      </c>
    </row>
    <row r="24" spans="1:26" s="56" customFormat="1" ht="14.25" x14ac:dyDescent="0.25">
      <c r="A24" s="53">
        <v>26002</v>
      </c>
      <c r="B24" s="53" t="s">
        <v>88</v>
      </c>
      <c r="C24" s="53" t="s">
        <v>89</v>
      </c>
      <c r="D24" s="53">
        <v>1.512</v>
      </c>
      <c r="E24" s="53">
        <v>3.383</v>
      </c>
      <c r="F24" s="54">
        <v>7.0010000000000003</v>
      </c>
      <c r="G24" s="54">
        <v>1.5389999999999999</v>
      </c>
      <c r="H24" s="54"/>
      <c r="I24" s="54"/>
      <c r="J24" s="54">
        <v>1.5669999999999999</v>
      </c>
      <c r="K24" s="54"/>
      <c r="L24" s="54"/>
      <c r="M24" s="54">
        <v>0.82899999999999996</v>
      </c>
      <c r="N24" s="54">
        <v>1.855</v>
      </c>
      <c r="O24" s="54">
        <v>3.839</v>
      </c>
      <c r="P24" s="54">
        <v>1E-3</v>
      </c>
      <c r="Q24" s="54">
        <v>2E-3</v>
      </c>
      <c r="R24" s="54">
        <v>5.0000000000000001E-3</v>
      </c>
      <c r="S24" s="54"/>
      <c r="T24" s="55">
        <f t="shared" si="0"/>
        <v>5.4480000000000004</v>
      </c>
      <c r="U24" s="55">
        <f t="shared" si="1"/>
        <v>8.3460000000000001</v>
      </c>
      <c r="V24" s="55">
        <f t="shared" si="2"/>
        <v>13.951000000000002</v>
      </c>
      <c r="W24" s="53"/>
      <c r="X24" s="54">
        <f t="shared" si="3"/>
        <v>2.3410000000000002</v>
      </c>
      <c r="Y24" s="54">
        <f t="shared" si="3"/>
        <v>5.2379999999999995</v>
      </c>
      <c r="Z24" s="54">
        <f t="shared" si="3"/>
        <v>10.84</v>
      </c>
    </row>
    <row r="25" spans="1:26" s="56" customFormat="1" ht="14.25" x14ac:dyDescent="0.25">
      <c r="A25" s="53">
        <v>43001</v>
      </c>
      <c r="B25" s="53" t="s">
        <v>90</v>
      </c>
      <c r="C25" s="53" t="s">
        <v>91</v>
      </c>
      <c r="D25" s="53">
        <v>1.512</v>
      </c>
      <c r="E25" s="53">
        <v>3.383</v>
      </c>
      <c r="F25" s="54">
        <v>7.0010000000000003</v>
      </c>
      <c r="G25" s="54">
        <v>2.7429999999999999</v>
      </c>
      <c r="H25" s="54"/>
      <c r="I25" s="54"/>
      <c r="J25" s="54">
        <v>1.5669999999999999</v>
      </c>
      <c r="K25" s="54"/>
      <c r="L25" s="54"/>
      <c r="M25" s="54">
        <v>0.91300000000000003</v>
      </c>
      <c r="N25" s="54">
        <v>2.0430000000000001</v>
      </c>
      <c r="O25" s="54">
        <v>4.2270000000000003</v>
      </c>
      <c r="P25" s="54"/>
      <c r="Q25" s="54"/>
      <c r="R25" s="54"/>
      <c r="S25" s="54"/>
      <c r="T25" s="55">
        <f t="shared" si="0"/>
        <v>6.7350000000000003</v>
      </c>
      <c r="U25" s="55">
        <f t="shared" si="1"/>
        <v>9.7360000000000007</v>
      </c>
      <c r="V25" s="55">
        <f t="shared" si="2"/>
        <v>15.538</v>
      </c>
      <c r="W25" s="53"/>
      <c r="X25" s="54">
        <f t="shared" si="3"/>
        <v>2.4249999999999998</v>
      </c>
      <c r="Y25" s="54">
        <f t="shared" si="3"/>
        <v>5.4260000000000002</v>
      </c>
      <c r="Z25" s="54">
        <f t="shared" si="3"/>
        <v>11.228000000000002</v>
      </c>
    </row>
    <row r="26" spans="1:26" s="56" customFormat="1" ht="14.25" x14ac:dyDescent="0.25">
      <c r="A26" s="53">
        <v>41001</v>
      </c>
      <c r="B26" s="53" t="s">
        <v>92</v>
      </c>
      <c r="C26" s="53" t="s">
        <v>93</v>
      </c>
      <c r="D26" s="53">
        <v>1.512</v>
      </c>
      <c r="E26" s="53">
        <v>3.383</v>
      </c>
      <c r="F26" s="54">
        <v>7.0010000000000003</v>
      </c>
      <c r="G26" s="54">
        <v>2.738</v>
      </c>
      <c r="H26" s="54"/>
      <c r="I26" s="54"/>
      <c r="J26" s="54">
        <v>1.5669999999999999</v>
      </c>
      <c r="K26" s="54">
        <v>0.85799999999999998</v>
      </c>
      <c r="L26" s="54"/>
      <c r="M26" s="54"/>
      <c r="N26" s="54"/>
      <c r="O26" s="54"/>
      <c r="P26" s="54">
        <v>1E-3</v>
      </c>
      <c r="Q26" s="54">
        <v>2E-3</v>
      </c>
      <c r="R26" s="54">
        <v>5.0000000000000001E-3</v>
      </c>
      <c r="S26" s="54">
        <v>1E-3</v>
      </c>
      <c r="T26" s="55">
        <f t="shared" si="0"/>
        <v>6.6770000000000005</v>
      </c>
      <c r="U26" s="55">
        <f t="shared" si="1"/>
        <v>8.5490000000000013</v>
      </c>
      <c r="V26" s="55">
        <f t="shared" si="2"/>
        <v>12.170000000000002</v>
      </c>
      <c r="W26" s="53"/>
      <c r="X26" s="54">
        <f t="shared" si="3"/>
        <v>1.512</v>
      </c>
      <c r="Y26" s="54">
        <f t="shared" si="3"/>
        <v>3.383</v>
      </c>
      <c r="Z26" s="54">
        <f t="shared" si="3"/>
        <v>7.0010000000000003</v>
      </c>
    </row>
    <row r="27" spans="1:26" s="56" customFormat="1" ht="14.25" x14ac:dyDescent="0.25">
      <c r="A27" s="53">
        <v>28001</v>
      </c>
      <c r="B27" s="53" t="s">
        <v>94</v>
      </c>
      <c r="C27" s="53" t="s">
        <v>95</v>
      </c>
      <c r="D27" s="53">
        <v>1.512</v>
      </c>
      <c r="E27" s="53">
        <v>3.383</v>
      </c>
      <c r="F27" s="54">
        <v>7.0010000000000003</v>
      </c>
      <c r="G27" s="54">
        <v>1.099</v>
      </c>
      <c r="H27" s="54"/>
      <c r="I27" s="54"/>
      <c r="J27" s="54">
        <v>1.167</v>
      </c>
      <c r="K27" s="54"/>
      <c r="L27" s="54"/>
      <c r="M27" s="54"/>
      <c r="N27" s="54"/>
      <c r="O27" s="54"/>
      <c r="P27" s="54"/>
      <c r="Q27" s="54"/>
      <c r="R27" s="54"/>
      <c r="S27" s="54"/>
      <c r="T27" s="55">
        <f t="shared" si="0"/>
        <v>3.7779999999999996</v>
      </c>
      <c r="U27" s="55">
        <f t="shared" si="1"/>
        <v>5.649</v>
      </c>
      <c r="V27" s="55">
        <f t="shared" si="2"/>
        <v>9.2669999999999995</v>
      </c>
      <c r="W27" s="53"/>
      <c r="X27" s="54">
        <f t="shared" si="3"/>
        <v>1.512</v>
      </c>
      <c r="Y27" s="54">
        <f t="shared" si="3"/>
        <v>3.383</v>
      </c>
      <c r="Z27" s="54">
        <f t="shared" si="3"/>
        <v>7.0010000000000003</v>
      </c>
    </row>
    <row r="28" spans="1:26" s="56" customFormat="1" ht="14.25" x14ac:dyDescent="0.25">
      <c r="A28" s="53">
        <v>60001</v>
      </c>
      <c r="B28" s="53" t="s">
        <v>96</v>
      </c>
      <c r="C28" s="53" t="s">
        <v>97</v>
      </c>
      <c r="D28" s="53">
        <v>1.512</v>
      </c>
      <c r="E28" s="53">
        <v>3.383</v>
      </c>
      <c r="F28" s="54">
        <v>7.0010000000000003</v>
      </c>
      <c r="G28" s="54">
        <v>1.7969999999999999</v>
      </c>
      <c r="H28" s="54"/>
      <c r="I28" s="54"/>
      <c r="J28" s="54">
        <v>1.5669999999999999</v>
      </c>
      <c r="K28" s="54"/>
      <c r="L28" s="54"/>
      <c r="M28" s="54"/>
      <c r="N28" s="54"/>
      <c r="O28" s="54"/>
      <c r="P28" s="54"/>
      <c r="Q28" s="54"/>
      <c r="R28" s="54"/>
      <c r="S28" s="54"/>
      <c r="T28" s="55">
        <f t="shared" si="0"/>
        <v>4.8760000000000003</v>
      </c>
      <c r="U28" s="55">
        <f t="shared" si="1"/>
        <v>6.7469999999999999</v>
      </c>
      <c r="V28" s="55">
        <f t="shared" si="2"/>
        <v>10.365</v>
      </c>
      <c r="W28" s="53"/>
      <c r="X28" s="54">
        <f t="shared" si="3"/>
        <v>1.512</v>
      </c>
      <c r="Y28" s="54">
        <f t="shared" si="3"/>
        <v>3.383</v>
      </c>
      <c r="Z28" s="54">
        <f t="shared" si="3"/>
        <v>7.0010000000000003</v>
      </c>
    </row>
    <row r="29" spans="1:26" s="56" customFormat="1" ht="14.25" x14ac:dyDescent="0.25">
      <c r="A29" s="53">
        <v>7001</v>
      </c>
      <c r="B29" s="53" t="s">
        <v>98</v>
      </c>
      <c r="C29" s="53" t="s">
        <v>99</v>
      </c>
      <c r="D29" s="53">
        <v>1.512</v>
      </c>
      <c r="E29" s="53">
        <v>3.383</v>
      </c>
      <c r="F29" s="54">
        <v>7.0010000000000003</v>
      </c>
      <c r="G29" s="54">
        <v>2.5529999999999999</v>
      </c>
      <c r="H29" s="54"/>
      <c r="I29" s="54"/>
      <c r="J29" s="54">
        <v>1.5669999999999999</v>
      </c>
      <c r="K29" s="54"/>
      <c r="L29" s="54"/>
      <c r="M29" s="54"/>
      <c r="N29" s="54"/>
      <c r="O29" s="54"/>
      <c r="P29" s="54"/>
      <c r="Q29" s="54"/>
      <c r="R29" s="54"/>
      <c r="S29" s="54"/>
      <c r="T29" s="55">
        <f t="shared" si="0"/>
        <v>5.6319999999999997</v>
      </c>
      <c r="U29" s="55">
        <f t="shared" si="1"/>
        <v>7.5030000000000001</v>
      </c>
      <c r="V29" s="55">
        <f t="shared" si="2"/>
        <v>11.121</v>
      </c>
      <c r="W29" s="53"/>
      <c r="X29" s="54">
        <f t="shared" si="3"/>
        <v>1.512</v>
      </c>
      <c r="Y29" s="54">
        <f t="shared" si="3"/>
        <v>3.383</v>
      </c>
      <c r="Z29" s="54">
        <f t="shared" si="3"/>
        <v>7.0010000000000003</v>
      </c>
    </row>
    <row r="30" spans="1:26" s="56" customFormat="1" ht="14.25" x14ac:dyDescent="0.25">
      <c r="A30" s="53">
        <v>39001</v>
      </c>
      <c r="B30" s="53" t="s">
        <v>100</v>
      </c>
      <c r="C30" s="53" t="s">
        <v>101</v>
      </c>
      <c r="D30" s="53">
        <v>1.512</v>
      </c>
      <c r="E30" s="53">
        <v>3.383</v>
      </c>
      <c r="F30" s="54">
        <v>7.0010000000000003</v>
      </c>
      <c r="G30" s="54">
        <v>2.7770000000000001</v>
      </c>
      <c r="H30" s="54"/>
      <c r="I30" s="54"/>
      <c r="J30" s="54">
        <v>1.5669999999999999</v>
      </c>
      <c r="K30" s="54"/>
      <c r="L30" s="54"/>
      <c r="M30" s="54"/>
      <c r="N30" s="54"/>
      <c r="O30" s="54"/>
      <c r="P30" s="54">
        <v>1E-3</v>
      </c>
      <c r="Q30" s="54">
        <v>2E-3</v>
      </c>
      <c r="R30" s="54">
        <v>5.0000000000000001E-3</v>
      </c>
      <c r="S30" s="54">
        <v>1E-3</v>
      </c>
      <c r="T30" s="55">
        <f t="shared" si="0"/>
        <v>5.8580000000000005</v>
      </c>
      <c r="U30" s="55">
        <f t="shared" si="1"/>
        <v>7.73</v>
      </c>
      <c r="V30" s="55">
        <f t="shared" si="2"/>
        <v>11.351000000000001</v>
      </c>
      <c r="W30" s="53"/>
      <c r="X30" s="54">
        <f t="shared" si="3"/>
        <v>1.512</v>
      </c>
      <c r="Y30" s="54">
        <f t="shared" si="3"/>
        <v>3.383</v>
      </c>
      <c r="Z30" s="54">
        <f t="shared" si="3"/>
        <v>7.0010000000000003</v>
      </c>
    </row>
    <row r="31" spans="1:26" s="56" customFormat="1" ht="14.25" x14ac:dyDescent="0.25">
      <c r="A31" s="53">
        <v>12002</v>
      </c>
      <c r="B31" s="53" t="s">
        <v>102</v>
      </c>
      <c r="C31" s="53" t="s">
        <v>103</v>
      </c>
      <c r="D31" s="53">
        <v>1.512</v>
      </c>
      <c r="E31" s="53">
        <v>3.383</v>
      </c>
      <c r="F31" s="54">
        <v>7.0010000000000003</v>
      </c>
      <c r="G31" s="54">
        <v>0.91400000000000003</v>
      </c>
      <c r="H31" s="54"/>
      <c r="I31" s="54"/>
      <c r="J31" s="54">
        <v>0.97</v>
      </c>
      <c r="K31" s="54"/>
      <c r="L31" s="54"/>
      <c r="M31" s="54">
        <v>0.27300000000000002</v>
      </c>
      <c r="N31" s="54">
        <v>0.61099999999999999</v>
      </c>
      <c r="O31" s="54">
        <v>1.264</v>
      </c>
      <c r="P31" s="54">
        <v>2E-3</v>
      </c>
      <c r="Q31" s="54">
        <v>4.0000000000000001E-3</v>
      </c>
      <c r="R31" s="54">
        <v>8.9999999999999993E-3</v>
      </c>
      <c r="S31" s="54">
        <v>1E-3</v>
      </c>
      <c r="T31" s="55">
        <f t="shared" si="0"/>
        <v>3.6719999999999997</v>
      </c>
      <c r="U31" s="55">
        <f t="shared" si="1"/>
        <v>5.8829999999999991</v>
      </c>
      <c r="V31" s="55">
        <f t="shared" si="2"/>
        <v>10.158999999999999</v>
      </c>
      <c r="W31" s="53"/>
      <c r="X31" s="54">
        <f t="shared" si="3"/>
        <v>1.7850000000000001</v>
      </c>
      <c r="Y31" s="54">
        <f t="shared" si="3"/>
        <v>3.9939999999999998</v>
      </c>
      <c r="Z31" s="54">
        <f t="shared" si="3"/>
        <v>8.2650000000000006</v>
      </c>
    </row>
    <row r="32" spans="1:26" s="56" customFormat="1" ht="14.25" x14ac:dyDescent="0.25">
      <c r="A32" s="53">
        <v>50005</v>
      </c>
      <c r="B32" s="53" t="s">
        <v>104</v>
      </c>
      <c r="C32" s="53" t="s">
        <v>389</v>
      </c>
      <c r="D32" s="53">
        <v>1.512</v>
      </c>
      <c r="E32" s="53">
        <v>3.383</v>
      </c>
      <c r="F32" s="54">
        <v>7.0010000000000003</v>
      </c>
      <c r="G32" s="54">
        <v>2.5110000000000001</v>
      </c>
      <c r="H32" s="54"/>
      <c r="I32" s="54"/>
      <c r="J32" s="54">
        <v>1.5669999999999999</v>
      </c>
      <c r="K32" s="54">
        <v>0.86799999999999999</v>
      </c>
      <c r="L32" s="54"/>
      <c r="M32" s="54"/>
      <c r="N32" s="54"/>
      <c r="O32" s="54"/>
      <c r="P32" s="54"/>
      <c r="Q32" s="54"/>
      <c r="R32" s="54"/>
      <c r="S32" s="54"/>
      <c r="T32" s="55">
        <f t="shared" si="0"/>
        <v>6.4580000000000002</v>
      </c>
      <c r="U32" s="55">
        <f t="shared" si="1"/>
        <v>8.3290000000000006</v>
      </c>
      <c r="V32" s="55">
        <f t="shared" si="2"/>
        <v>11.947000000000001</v>
      </c>
      <c r="W32" s="53"/>
      <c r="X32" s="54">
        <f t="shared" si="3"/>
        <v>1.512</v>
      </c>
      <c r="Y32" s="54">
        <f t="shared" si="3"/>
        <v>3.383</v>
      </c>
      <c r="Z32" s="54">
        <f t="shared" si="3"/>
        <v>7.0010000000000003</v>
      </c>
    </row>
    <row r="33" spans="1:26" s="56" customFormat="1" ht="14.25" x14ac:dyDescent="0.25">
      <c r="A33" s="53">
        <v>59003</v>
      </c>
      <c r="B33" s="53" t="s">
        <v>106</v>
      </c>
      <c r="C33" s="53" t="s">
        <v>107</v>
      </c>
      <c r="D33" s="53">
        <v>1.512</v>
      </c>
      <c r="E33" s="53">
        <v>3.383</v>
      </c>
      <c r="F33" s="54">
        <v>7.0010000000000003</v>
      </c>
      <c r="G33" s="54">
        <v>2.8</v>
      </c>
      <c r="H33" s="54"/>
      <c r="I33" s="54"/>
      <c r="J33" s="54">
        <v>0.5</v>
      </c>
      <c r="K33" s="54"/>
      <c r="L33" s="54"/>
      <c r="M33" s="54"/>
      <c r="N33" s="54"/>
      <c r="O33" s="54"/>
      <c r="P33" s="54">
        <v>1E-3</v>
      </c>
      <c r="Q33" s="54">
        <v>2E-3</v>
      </c>
      <c r="R33" s="54">
        <v>5.0000000000000001E-3</v>
      </c>
      <c r="S33" s="54"/>
      <c r="T33" s="55">
        <f t="shared" si="0"/>
        <v>4.8129999999999997</v>
      </c>
      <c r="U33" s="55">
        <f t="shared" si="1"/>
        <v>6.6849999999999996</v>
      </c>
      <c r="V33" s="55">
        <f t="shared" si="2"/>
        <v>10.306000000000001</v>
      </c>
      <c r="W33" s="53"/>
      <c r="X33" s="54">
        <f t="shared" si="3"/>
        <v>1.512</v>
      </c>
      <c r="Y33" s="54">
        <f t="shared" si="3"/>
        <v>3.383</v>
      </c>
      <c r="Z33" s="54">
        <f t="shared" si="3"/>
        <v>7.0010000000000003</v>
      </c>
    </row>
    <row r="34" spans="1:26" s="56" customFormat="1" ht="14.25" x14ac:dyDescent="0.25">
      <c r="A34" s="53">
        <v>21003</v>
      </c>
      <c r="B34" s="53" t="s">
        <v>108</v>
      </c>
      <c r="C34" s="53" t="s">
        <v>390</v>
      </c>
      <c r="D34" s="53">
        <v>1.512</v>
      </c>
      <c r="E34" s="53">
        <v>3.383</v>
      </c>
      <c r="F34" s="54">
        <v>7.0010000000000003</v>
      </c>
      <c r="G34" s="54">
        <v>2.6379999999999999</v>
      </c>
      <c r="H34" s="54"/>
      <c r="I34" s="54"/>
      <c r="J34" s="54">
        <v>1</v>
      </c>
      <c r="K34" s="54"/>
      <c r="L34" s="54"/>
      <c r="M34" s="54"/>
      <c r="N34" s="54"/>
      <c r="O34" s="54"/>
      <c r="P34" s="54"/>
      <c r="Q34" s="54"/>
      <c r="R34" s="54"/>
      <c r="S34" s="54"/>
      <c r="T34" s="55">
        <f t="shared" si="0"/>
        <v>5.15</v>
      </c>
      <c r="U34" s="55">
        <f t="shared" si="1"/>
        <v>7.0209999999999999</v>
      </c>
      <c r="V34" s="55">
        <f t="shared" si="2"/>
        <v>10.638999999999999</v>
      </c>
      <c r="W34" s="53"/>
      <c r="X34" s="54">
        <f t="shared" si="3"/>
        <v>1.512</v>
      </c>
      <c r="Y34" s="54">
        <f t="shared" si="3"/>
        <v>3.383</v>
      </c>
      <c r="Z34" s="54">
        <f t="shared" si="3"/>
        <v>7.0010000000000003</v>
      </c>
    </row>
    <row r="35" spans="1:26" s="56" customFormat="1" ht="14.25" x14ac:dyDescent="0.25">
      <c r="A35" s="53">
        <v>16001</v>
      </c>
      <c r="B35" s="53" t="s">
        <v>110</v>
      </c>
      <c r="C35" s="53" t="s">
        <v>111</v>
      </c>
      <c r="D35" s="53">
        <v>1.512</v>
      </c>
      <c r="E35" s="53">
        <v>3.383</v>
      </c>
      <c r="F35" s="54">
        <v>7.0010000000000003</v>
      </c>
      <c r="G35" s="54">
        <v>2.9220000000000002</v>
      </c>
      <c r="H35" s="54"/>
      <c r="I35" s="54"/>
      <c r="J35" s="54">
        <v>1.5669999999999999</v>
      </c>
      <c r="K35" s="54"/>
      <c r="L35" s="54"/>
      <c r="M35" s="54"/>
      <c r="N35" s="54"/>
      <c r="O35" s="54"/>
      <c r="P35" s="54">
        <v>0.02</v>
      </c>
      <c r="Q35" s="54">
        <v>4.4999999999999998E-2</v>
      </c>
      <c r="R35" s="54">
        <v>9.2999999999999999E-2</v>
      </c>
      <c r="S35" s="54">
        <v>1.4E-2</v>
      </c>
      <c r="T35" s="55">
        <f t="shared" si="0"/>
        <v>6.0350000000000001</v>
      </c>
      <c r="U35" s="55">
        <f t="shared" si="1"/>
        <v>7.931</v>
      </c>
      <c r="V35" s="55">
        <f t="shared" si="2"/>
        <v>11.597</v>
      </c>
      <c r="W35" s="53"/>
      <c r="X35" s="54">
        <f t="shared" si="3"/>
        <v>1.512</v>
      </c>
      <c r="Y35" s="54">
        <f t="shared" si="3"/>
        <v>3.383</v>
      </c>
      <c r="Z35" s="54">
        <f t="shared" si="3"/>
        <v>7.0010000000000003</v>
      </c>
    </row>
    <row r="36" spans="1:26" s="56" customFormat="1" ht="14.25" x14ac:dyDescent="0.25">
      <c r="A36" s="53">
        <v>61008</v>
      </c>
      <c r="B36" s="53" t="s">
        <v>112</v>
      </c>
      <c r="C36" s="53" t="s">
        <v>113</v>
      </c>
      <c r="D36" s="53">
        <v>1.512</v>
      </c>
      <c r="E36" s="53">
        <v>3.383</v>
      </c>
      <c r="F36" s="54">
        <v>7.0010000000000003</v>
      </c>
      <c r="G36" s="54">
        <v>2.6789999999999998</v>
      </c>
      <c r="H36" s="54"/>
      <c r="I36" s="54"/>
      <c r="J36" s="54">
        <v>1.4610000000000001</v>
      </c>
      <c r="K36" s="54">
        <v>1.9630000000000001</v>
      </c>
      <c r="L36" s="54"/>
      <c r="M36" s="54">
        <v>0.23</v>
      </c>
      <c r="N36" s="54">
        <v>0.51500000000000001</v>
      </c>
      <c r="O36" s="54">
        <v>1.0649999999999999</v>
      </c>
      <c r="P36" s="54"/>
      <c r="Q36" s="54"/>
      <c r="R36" s="54"/>
      <c r="S36" s="54"/>
      <c r="T36" s="55">
        <f t="shared" si="0"/>
        <v>7.8450000000000006</v>
      </c>
      <c r="U36" s="55">
        <f t="shared" si="1"/>
        <v>10.001000000000001</v>
      </c>
      <c r="V36" s="55">
        <f t="shared" si="2"/>
        <v>14.168999999999999</v>
      </c>
      <c r="W36" s="53"/>
      <c r="X36" s="54">
        <f t="shared" si="3"/>
        <v>1.742</v>
      </c>
      <c r="Y36" s="54">
        <f t="shared" si="3"/>
        <v>3.8980000000000001</v>
      </c>
      <c r="Z36" s="54">
        <f t="shared" si="3"/>
        <v>8.0660000000000007</v>
      </c>
    </row>
    <row r="37" spans="1:26" s="56" customFormat="1" ht="14.25" x14ac:dyDescent="0.25">
      <c r="A37" s="53">
        <v>38002</v>
      </c>
      <c r="B37" s="53" t="s">
        <v>114</v>
      </c>
      <c r="C37" s="53" t="s">
        <v>115</v>
      </c>
      <c r="D37" s="53">
        <v>1.512</v>
      </c>
      <c r="E37" s="53">
        <v>3.383</v>
      </c>
      <c r="F37" s="54">
        <v>7.0010000000000003</v>
      </c>
      <c r="G37" s="54">
        <v>2.5179999999999998</v>
      </c>
      <c r="H37" s="54"/>
      <c r="I37" s="54"/>
      <c r="J37" s="54">
        <v>1.25</v>
      </c>
      <c r="K37" s="54"/>
      <c r="L37" s="54"/>
      <c r="M37" s="54">
        <v>0.26800000000000002</v>
      </c>
      <c r="N37" s="54">
        <v>0.6</v>
      </c>
      <c r="O37" s="54">
        <v>1.2410000000000001</v>
      </c>
      <c r="P37" s="54">
        <v>2.3E-2</v>
      </c>
      <c r="Q37" s="54">
        <v>5.0999999999999997E-2</v>
      </c>
      <c r="R37" s="54">
        <v>0.106</v>
      </c>
      <c r="S37" s="54">
        <v>1.2E-2</v>
      </c>
      <c r="T37" s="55">
        <f t="shared" si="0"/>
        <v>5.5829999999999984</v>
      </c>
      <c r="U37" s="55">
        <f t="shared" si="1"/>
        <v>7.8139999999999992</v>
      </c>
      <c r="V37" s="55">
        <f t="shared" si="2"/>
        <v>12.128</v>
      </c>
      <c r="W37" s="53"/>
      <c r="X37" s="54">
        <f t="shared" si="3"/>
        <v>1.78</v>
      </c>
      <c r="Y37" s="54">
        <f t="shared" si="3"/>
        <v>3.9830000000000001</v>
      </c>
      <c r="Z37" s="54">
        <f t="shared" si="3"/>
        <v>8.2420000000000009</v>
      </c>
    </row>
    <row r="38" spans="1:26" s="56" customFormat="1" ht="14.25" x14ac:dyDescent="0.25">
      <c r="A38" s="53">
        <v>49003</v>
      </c>
      <c r="B38" s="53" t="s">
        <v>116</v>
      </c>
      <c r="C38" s="53" t="s">
        <v>117</v>
      </c>
      <c r="D38" s="53">
        <v>1.512</v>
      </c>
      <c r="E38" s="53">
        <v>3.383</v>
      </c>
      <c r="F38" s="54">
        <v>7.0010000000000003</v>
      </c>
      <c r="G38" s="54">
        <v>2.82</v>
      </c>
      <c r="H38" s="54"/>
      <c r="I38" s="54"/>
      <c r="J38" s="54">
        <v>1.5669999999999999</v>
      </c>
      <c r="K38" s="54">
        <v>1.091</v>
      </c>
      <c r="L38" s="54"/>
      <c r="M38" s="54"/>
      <c r="N38" s="54"/>
      <c r="O38" s="54"/>
      <c r="P38" s="54">
        <v>5.0000000000000001E-3</v>
      </c>
      <c r="Q38" s="54">
        <v>1.0999999999999999E-2</v>
      </c>
      <c r="R38" s="54">
        <v>2.3E-2</v>
      </c>
      <c r="S38" s="54">
        <v>2E-3</v>
      </c>
      <c r="T38" s="55">
        <f t="shared" si="0"/>
        <v>6.9969999999999999</v>
      </c>
      <c r="U38" s="55">
        <f t="shared" si="1"/>
        <v>8.8739999999999988</v>
      </c>
      <c r="V38" s="55">
        <f t="shared" si="2"/>
        <v>12.504</v>
      </c>
      <c r="W38" s="53"/>
      <c r="X38" s="54">
        <f t="shared" si="3"/>
        <v>1.512</v>
      </c>
      <c r="Y38" s="54">
        <f t="shared" si="3"/>
        <v>3.383</v>
      </c>
      <c r="Z38" s="54">
        <f t="shared" si="3"/>
        <v>7.0010000000000003</v>
      </c>
    </row>
    <row r="39" spans="1:26" s="56" customFormat="1" ht="14.25" x14ac:dyDescent="0.25">
      <c r="A39" s="53">
        <v>5006</v>
      </c>
      <c r="B39" s="53" t="s">
        <v>118</v>
      </c>
      <c r="C39" s="53" t="s">
        <v>391</v>
      </c>
      <c r="D39" s="53">
        <v>1.512</v>
      </c>
      <c r="E39" s="53">
        <v>3.383</v>
      </c>
      <c r="F39" s="54">
        <v>7.0010000000000003</v>
      </c>
      <c r="G39" s="54">
        <v>2.7610000000000001</v>
      </c>
      <c r="H39" s="54"/>
      <c r="I39" s="54"/>
      <c r="J39" s="54">
        <v>1.5669999999999999</v>
      </c>
      <c r="K39" s="54"/>
      <c r="L39" s="54"/>
      <c r="M39" s="54">
        <v>0.192</v>
      </c>
      <c r="N39" s="54">
        <v>0.43</v>
      </c>
      <c r="O39" s="54">
        <v>0.88900000000000001</v>
      </c>
      <c r="P39" s="54"/>
      <c r="Q39" s="54"/>
      <c r="R39" s="54"/>
      <c r="S39" s="54"/>
      <c r="T39" s="55">
        <f t="shared" si="0"/>
        <v>6.032</v>
      </c>
      <c r="U39" s="55">
        <f t="shared" si="1"/>
        <v>8.141</v>
      </c>
      <c r="V39" s="55">
        <f t="shared" si="2"/>
        <v>12.218</v>
      </c>
      <c r="W39" s="53"/>
      <c r="X39" s="54">
        <f t="shared" si="3"/>
        <v>1.704</v>
      </c>
      <c r="Y39" s="54">
        <f t="shared" si="3"/>
        <v>3.8130000000000002</v>
      </c>
      <c r="Z39" s="54">
        <f t="shared" si="3"/>
        <v>7.8900000000000006</v>
      </c>
    </row>
    <row r="40" spans="1:26" s="56" customFormat="1" ht="14.25" x14ac:dyDescent="0.25">
      <c r="A40" s="53">
        <v>19004</v>
      </c>
      <c r="B40" s="53" t="s">
        <v>120</v>
      </c>
      <c r="C40" s="53" t="s">
        <v>121</v>
      </c>
      <c r="D40" s="53">
        <v>1.512</v>
      </c>
      <c r="E40" s="53">
        <v>3.383</v>
      </c>
      <c r="F40" s="54">
        <v>7.0010000000000003</v>
      </c>
      <c r="G40" s="54">
        <v>1.9430000000000001</v>
      </c>
      <c r="H40" s="54"/>
      <c r="I40" s="54"/>
      <c r="J40" s="54">
        <v>1.5669999999999999</v>
      </c>
      <c r="K40" s="54"/>
      <c r="L40" s="54"/>
      <c r="M40" s="54"/>
      <c r="N40" s="54"/>
      <c r="O40" s="54"/>
      <c r="P40" s="54"/>
      <c r="Q40" s="54"/>
      <c r="R40" s="54"/>
      <c r="S40" s="54"/>
      <c r="T40" s="55">
        <f t="shared" si="0"/>
        <v>5.0220000000000002</v>
      </c>
      <c r="U40" s="55">
        <f t="shared" si="1"/>
        <v>6.8930000000000007</v>
      </c>
      <c r="V40" s="55">
        <f t="shared" si="2"/>
        <v>10.511000000000001</v>
      </c>
      <c r="W40" s="53"/>
      <c r="X40" s="54">
        <f t="shared" si="3"/>
        <v>1.512</v>
      </c>
      <c r="Y40" s="54">
        <f t="shared" si="3"/>
        <v>3.383</v>
      </c>
      <c r="Z40" s="54">
        <f t="shared" si="3"/>
        <v>7.0010000000000003</v>
      </c>
    </row>
    <row r="41" spans="1:26" s="56" customFormat="1" ht="14.25" x14ac:dyDescent="0.25">
      <c r="A41" s="53">
        <v>56002</v>
      </c>
      <c r="B41" s="53" t="s">
        <v>122</v>
      </c>
      <c r="C41" s="53" t="s">
        <v>123</v>
      </c>
      <c r="D41" s="53">
        <v>1.512</v>
      </c>
      <c r="E41" s="53">
        <v>3.383</v>
      </c>
      <c r="F41" s="54">
        <v>7.0010000000000003</v>
      </c>
      <c r="G41" s="54">
        <v>1.7689999999999999</v>
      </c>
      <c r="H41" s="54"/>
      <c r="I41" s="54"/>
      <c r="J41" s="54">
        <v>0.2</v>
      </c>
      <c r="K41" s="54"/>
      <c r="L41" s="54"/>
      <c r="M41" s="54">
        <v>0.371</v>
      </c>
      <c r="N41" s="54">
        <v>0.83</v>
      </c>
      <c r="O41" s="54">
        <v>1.718</v>
      </c>
      <c r="P41" s="54"/>
      <c r="Q41" s="54"/>
      <c r="R41" s="54"/>
      <c r="S41" s="54"/>
      <c r="T41" s="55">
        <f t="shared" si="0"/>
        <v>3.8519999999999999</v>
      </c>
      <c r="U41" s="55">
        <f t="shared" si="1"/>
        <v>6.1820000000000004</v>
      </c>
      <c r="V41" s="55">
        <f t="shared" si="2"/>
        <v>10.687999999999999</v>
      </c>
      <c r="W41" s="53"/>
      <c r="X41" s="54">
        <f t="shared" si="3"/>
        <v>1.883</v>
      </c>
      <c r="Y41" s="54">
        <f t="shared" si="3"/>
        <v>4.2130000000000001</v>
      </c>
      <c r="Z41" s="54">
        <f t="shared" si="3"/>
        <v>8.7190000000000012</v>
      </c>
    </row>
    <row r="42" spans="1:26" s="56" customFormat="1" ht="14.25" x14ac:dyDescent="0.25">
      <c r="A42" s="53">
        <v>51001</v>
      </c>
      <c r="B42" s="53" t="s">
        <v>124</v>
      </c>
      <c r="C42" s="53" t="s">
        <v>125</v>
      </c>
      <c r="D42" s="53">
        <v>1.512</v>
      </c>
      <c r="E42" s="53">
        <v>3.383</v>
      </c>
      <c r="F42" s="54">
        <v>7.0010000000000003</v>
      </c>
      <c r="G42" s="54">
        <v>3</v>
      </c>
      <c r="H42" s="54"/>
      <c r="I42" s="54"/>
      <c r="J42" s="54">
        <v>1.5669999999999999</v>
      </c>
      <c r="K42" s="54"/>
      <c r="L42" s="54"/>
      <c r="M42" s="54"/>
      <c r="N42" s="54"/>
      <c r="O42" s="54"/>
      <c r="P42" s="54">
        <v>0.32600000000000001</v>
      </c>
      <c r="Q42" s="54">
        <v>0.72899999999999998</v>
      </c>
      <c r="R42" s="54">
        <v>1.5089999999999999</v>
      </c>
      <c r="S42" s="54">
        <v>0.23200000000000001</v>
      </c>
      <c r="T42" s="55">
        <f t="shared" si="0"/>
        <v>6.6370000000000005</v>
      </c>
      <c r="U42" s="55">
        <f t="shared" si="1"/>
        <v>8.9109999999999996</v>
      </c>
      <c r="V42" s="55">
        <f t="shared" si="2"/>
        <v>13.309000000000001</v>
      </c>
      <c r="W42" s="53"/>
      <c r="X42" s="54">
        <f t="shared" si="3"/>
        <v>1.512</v>
      </c>
      <c r="Y42" s="54">
        <f t="shared" si="3"/>
        <v>3.383</v>
      </c>
      <c r="Z42" s="54">
        <f t="shared" si="3"/>
        <v>7.0010000000000003</v>
      </c>
    </row>
    <row r="43" spans="1:26" s="58" customFormat="1" ht="14.25" x14ac:dyDescent="0.25">
      <c r="A43" s="53">
        <v>64002</v>
      </c>
      <c r="B43" s="53" t="s">
        <v>126</v>
      </c>
      <c r="C43" s="53" t="s">
        <v>127</v>
      </c>
      <c r="D43" s="53">
        <v>1.512</v>
      </c>
      <c r="E43" s="53">
        <v>3.383</v>
      </c>
      <c r="F43" s="54">
        <v>7.0010000000000003</v>
      </c>
      <c r="G43" s="54">
        <v>1.619</v>
      </c>
      <c r="H43" s="54"/>
      <c r="I43" s="54"/>
      <c r="J43" s="54">
        <v>1.5669999999999999</v>
      </c>
      <c r="K43" s="54"/>
      <c r="L43" s="54"/>
      <c r="M43" s="54"/>
      <c r="N43" s="54"/>
      <c r="O43" s="54"/>
      <c r="P43" s="54"/>
      <c r="Q43" s="54"/>
      <c r="R43" s="54"/>
      <c r="S43" s="54"/>
      <c r="T43" s="55">
        <f t="shared" si="0"/>
        <v>4.6980000000000004</v>
      </c>
      <c r="U43" s="55">
        <f t="shared" si="1"/>
        <v>6.569</v>
      </c>
      <c r="V43" s="55">
        <f t="shared" si="2"/>
        <v>10.187000000000001</v>
      </c>
      <c r="W43" s="57"/>
      <c r="X43" s="54">
        <f t="shared" si="3"/>
        <v>1.512</v>
      </c>
      <c r="Y43" s="54">
        <f t="shared" si="3"/>
        <v>3.383</v>
      </c>
      <c r="Z43" s="54">
        <f t="shared" si="3"/>
        <v>7.0010000000000003</v>
      </c>
    </row>
    <row r="44" spans="1:26" s="56" customFormat="1" ht="14.25" x14ac:dyDescent="0.25">
      <c r="A44" s="53">
        <v>20001</v>
      </c>
      <c r="B44" s="53" t="s">
        <v>128</v>
      </c>
      <c r="C44" s="53" t="s">
        <v>129</v>
      </c>
      <c r="D44" s="53">
        <v>1.512</v>
      </c>
      <c r="E44" s="53">
        <v>3.383</v>
      </c>
      <c r="F44" s="54">
        <v>7.0010000000000003</v>
      </c>
      <c r="G44" s="54"/>
      <c r="H44" s="54"/>
      <c r="I44" s="54"/>
      <c r="J44" s="54">
        <v>1.5669999999999999</v>
      </c>
      <c r="K44" s="54"/>
      <c r="L44" s="54"/>
      <c r="M44" s="54"/>
      <c r="N44" s="54"/>
      <c r="O44" s="54"/>
      <c r="P44" s="54"/>
      <c r="Q44" s="54"/>
      <c r="R44" s="54"/>
      <c r="S44" s="54"/>
      <c r="T44" s="55">
        <f t="shared" si="0"/>
        <v>3.0789999999999997</v>
      </c>
      <c r="U44" s="55">
        <f t="shared" si="1"/>
        <v>4.95</v>
      </c>
      <c r="V44" s="55">
        <f t="shared" si="2"/>
        <v>8.5679999999999996</v>
      </c>
      <c r="W44" s="53"/>
      <c r="X44" s="54">
        <f t="shared" si="3"/>
        <v>1.512</v>
      </c>
      <c r="Y44" s="54">
        <f t="shared" si="3"/>
        <v>3.383</v>
      </c>
      <c r="Z44" s="54">
        <f t="shared" si="3"/>
        <v>7.0010000000000003</v>
      </c>
    </row>
    <row r="45" spans="1:26" s="56" customFormat="1" ht="14.25" x14ac:dyDescent="0.25">
      <c r="A45" s="53">
        <v>23001</v>
      </c>
      <c r="B45" s="53" t="s">
        <v>130</v>
      </c>
      <c r="C45" s="53" t="s">
        <v>131</v>
      </c>
      <c r="D45" s="53">
        <v>1.512</v>
      </c>
      <c r="E45" s="53">
        <v>3.383</v>
      </c>
      <c r="F45" s="54">
        <v>7.0010000000000003</v>
      </c>
      <c r="G45" s="54">
        <v>2.74</v>
      </c>
      <c r="H45" s="54"/>
      <c r="I45" s="54"/>
      <c r="J45" s="54">
        <v>1.5669999999999999</v>
      </c>
      <c r="K45" s="54"/>
      <c r="L45" s="54"/>
      <c r="M45" s="54">
        <v>0.33500000000000002</v>
      </c>
      <c r="N45" s="54">
        <v>0.75</v>
      </c>
      <c r="O45" s="54">
        <v>1.5509999999999999</v>
      </c>
      <c r="P45" s="54">
        <v>3.0000000000000001E-3</v>
      </c>
      <c r="Q45" s="54">
        <v>7.0000000000000001E-3</v>
      </c>
      <c r="R45" s="54">
        <v>1.4E-2</v>
      </c>
      <c r="S45" s="54">
        <v>4.0000000000000001E-3</v>
      </c>
      <c r="T45" s="55">
        <f t="shared" si="0"/>
        <v>6.1610000000000005</v>
      </c>
      <c r="U45" s="55">
        <f t="shared" si="1"/>
        <v>8.4510000000000005</v>
      </c>
      <c r="V45" s="55">
        <f t="shared" si="2"/>
        <v>12.876999999999999</v>
      </c>
      <c r="W45" s="53"/>
      <c r="X45" s="54">
        <f t="shared" si="3"/>
        <v>1.847</v>
      </c>
      <c r="Y45" s="54">
        <f t="shared" si="3"/>
        <v>4.133</v>
      </c>
      <c r="Z45" s="54">
        <f t="shared" si="3"/>
        <v>8.5519999999999996</v>
      </c>
    </row>
    <row r="46" spans="1:26" s="56" customFormat="1" ht="14.25" x14ac:dyDescent="0.25">
      <c r="A46" s="53">
        <v>22005</v>
      </c>
      <c r="B46" s="53" t="s">
        <v>132</v>
      </c>
      <c r="C46" s="53" t="s">
        <v>133</v>
      </c>
      <c r="D46" s="53">
        <v>1.512</v>
      </c>
      <c r="E46" s="53">
        <v>3.383</v>
      </c>
      <c r="F46" s="54">
        <v>7.0010000000000003</v>
      </c>
      <c r="G46" s="54">
        <v>2.3570000000000002</v>
      </c>
      <c r="H46" s="54"/>
      <c r="I46" s="54"/>
      <c r="J46" s="54">
        <v>1.2</v>
      </c>
      <c r="K46" s="54"/>
      <c r="L46" s="54"/>
      <c r="M46" s="54">
        <v>0.39900000000000002</v>
      </c>
      <c r="N46" s="54">
        <v>0.89300000000000002</v>
      </c>
      <c r="O46" s="54">
        <v>1.847</v>
      </c>
      <c r="P46" s="54"/>
      <c r="Q46" s="54"/>
      <c r="R46" s="54"/>
      <c r="S46" s="54"/>
      <c r="T46" s="55">
        <f t="shared" si="0"/>
        <v>5.468</v>
      </c>
      <c r="U46" s="55">
        <f t="shared" si="1"/>
        <v>7.8330000000000002</v>
      </c>
      <c r="V46" s="55">
        <f t="shared" si="2"/>
        <v>12.404999999999999</v>
      </c>
      <c r="W46" s="53"/>
      <c r="X46" s="54">
        <f t="shared" si="3"/>
        <v>1.911</v>
      </c>
      <c r="Y46" s="54">
        <f t="shared" si="3"/>
        <v>4.2759999999999998</v>
      </c>
      <c r="Z46" s="54">
        <f t="shared" si="3"/>
        <v>8.8480000000000008</v>
      </c>
    </row>
    <row r="47" spans="1:26" s="56" customFormat="1" ht="14.25" x14ac:dyDescent="0.25">
      <c r="A47" s="53">
        <v>16002</v>
      </c>
      <c r="B47" s="53" t="s">
        <v>134</v>
      </c>
      <c r="C47" s="53" t="s">
        <v>135</v>
      </c>
      <c r="D47" s="53">
        <v>1.202</v>
      </c>
      <c r="E47" s="53">
        <v>2.6890000000000001</v>
      </c>
      <c r="F47" s="54">
        <v>5.5659999999999998</v>
      </c>
      <c r="G47" s="54">
        <v>0.53800000000000003</v>
      </c>
      <c r="H47" s="54"/>
      <c r="I47" s="54"/>
      <c r="J47" s="54">
        <v>1.5669999999999999</v>
      </c>
      <c r="K47" s="54"/>
      <c r="L47" s="54"/>
      <c r="M47" s="54"/>
      <c r="N47" s="54"/>
      <c r="O47" s="54"/>
      <c r="P47" s="54">
        <v>3.0000000000000001E-3</v>
      </c>
      <c r="Q47" s="54">
        <v>7.0000000000000001E-3</v>
      </c>
      <c r="R47" s="54">
        <v>1.4E-2</v>
      </c>
      <c r="S47" s="54">
        <v>1E-3</v>
      </c>
      <c r="T47" s="55">
        <f t="shared" si="0"/>
        <v>3.3109999999999999</v>
      </c>
      <c r="U47" s="55">
        <f t="shared" si="1"/>
        <v>4.8020000000000005</v>
      </c>
      <c r="V47" s="55">
        <f t="shared" si="2"/>
        <v>7.6860000000000008</v>
      </c>
      <c r="W47" s="53"/>
      <c r="X47" s="54">
        <f t="shared" si="3"/>
        <v>1.202</v>
      </c>
      <c r="Y47" s="54">
        <f t="shared" si="3"/>
        <v>2.6890000000000001</v>
      </c>
      <c r="Z47" s="54">
        <f t="shared" si="3"/>
        <v>5.5659999999999998</v>
      </c>
    </row>
    <row r="48" spans="1:26" s="58" customFormat="1" ht="14.25" x14ac:dyDescent="0.25">
      <c r="A48" s="53">
        <v>61007</v>
      </c>
      <c r="B48" s="53" t="s">
        <v>136</v>
      </c>
      <c r="C48" s="53" t="s">
        <v>137</v>
      </c>
      <c r="D48" s="53">
        <v>1.512</v>
      </c>
      <c r="E48" s="53">
        <v>3.383</v>
      </c>
      <c r="F48" s="54">
        <v>7.0010000000000003</v>
      </c>
      <c r="G48" s="54">
        <v>2.5019999999999998</v>
      </c>
      <c r="H48" s="54"/>
      <c r="I48" s="54"/>
      <c r="J48" s="54">
        <v>1.5669999999999999</v>
      </c>
      <c r="K48" s="54"/>
      <c r="L48" s="54"/>
      <c r="M48" s="54"/>
      <c r="N48" s="54"/>
      <c r="O48" s="54"/>
      <c r="P48" s="54"/>
      <c r="Q48" s="54"/>
      <c r="R48" s="54"/>
      <c r="S48" s="54"/>
      <c r="T48" s="55">
        <f t="shared" si="0"/>
        <v>5.5809999999999995</v>
      </c>
      <c r="U48" s="55">
        <f t="shared" si="1"/>
        <v>7.452</v>
      </c>
      <c r="V48" s="55">
        <f t="shared" si="2"/>
        <v>11.07</v>
      </c>
      <c r="W48" s="57"/>
      <c r="X48" s="54">
        <f t="shared" si="3"/>
        <v>1.512</v>
      </c>
      <c r="Y48" s="54">
        <f t="shared" si="3"/>
        <v>3.383</v>
      </c>
      <c r="Z48" s="54">
        <f t="shared" si="3"/>
        <v>7.0010000000000003</v>
      </c>
    </row>
    <row r="49" spans="1:26" s="56" customFormat="1" ht="14.25" x14ac:dyDescent="0.25">
      <c r="A49" s="53">
        <v>5003</v>
      </c>
      <c r="B49" s="53" t="s">
        <v>138</v>
      </c>
      <c r="C49" s="53" t="s">
        <v>139</v>
      </c>
      <c r="D49" s="53">
        <v>1.512</v>
      </c>
      <c r="E49" s="53">
        <v>3.383</v>
      </c>
      <c r="F49" s="54">
        <v>7.0010000000000003</v>
      </c>
      <c r="G49" s="54">
        <v>2.395</v>
      </c>
      <c r="H49" s="54"/>
      <c r="I49" s="54"/>
      <c r="J49" s="54">
        <v>1.5669999999999999</v>
      </c>
      <c r="K49" s="54"/>
      <c r="L49" s="54"/>
      <c r="M49" s="54"/>
      <c r="N49" s="54"/>
      <c r="O49" s="54"/>
      <c r="P49" s="54">
        <v>1.0999999999999999E-2</v>
      </c>
      <c r="Q49" s="54">
        <v>2.5000000000000001E-2</v>
      </c>
      <c r="R49" s="54">
        <v>5.0999999999999997E-2</v>
      </c>
      <c r="S49" s="54">
        <v>7.0000000000000001E-3</v>
      </c>
      <c r="T49" s="55">
        <f t="shared" si="0"/>
        <v>5.492</v>
      </c>
      <c r="U49" s="55">
        <f t="shared" si="1"/>
        <v>7.3770000000000007</v>
      </c>
      <c r="V49" s="55">
        <f t="shared" si="2"/>
        <v>11.021000000000001</v>
      </c>
      <c r="W49" s="53"/>
      <c r="X49" s="54">
        <f t="shared" si="3"/>
        <v>1.512</v>
      </c>
      <c r="Y49" s="54">
        <f t="shared" si="3"/>
        <v>3.383</v>
      </c>
      <c r="Z49" s="54">
        <f t="shared" si="3"/>
        <v>7.0010000000000003</v>
      </c>
    </row>
    <row r="50" spans="1:26" s="58" customFormat="1" ht="14.25" x14ac:dyDescent="0.25">
      <c r="A50" s="53">
        <v>28002</v>
      </c>
      <c r="B50" s="53" t="s">
        <v>140</v>
      </c>
      <c r="C50" s="53" t="s">
        <v>141</v>
      </c>
      <c r="D50" s="53">
        <v>1.512</v>
      </c>
      <c r="E50" s="53">
        <v>3.383</v>
      </c>
      <c r="F50" s="54">
        <v>7.0010000000000003</v>
      </c>
      <c r="G50" s="54">
        <v>1.0740000000000001</v>
      </c>
      <c r="H50" s="54"/>
      <c r="I50" s="54"/>
      <c r="J50" s="54">
        <v>1.5669999999999999</v>
      </c>
      <c r="K50" s="54"/>
      <c r="L50" s="54"/>
      <c r="M50" s="54">
        <v>0.72299999999999998</v>
      </c>
      <c r="N50" s="54">
        <v>1.6180000000000001</v>
      </c>
      <c r="O50" s="54">
        <v>3.3479999999999999</v>
      </c>
      <c r="P50" s="54">
        <v>4.0000000000000001E-3</v>
      </c>
      <c r="Q50" s="54">
        <v>8.9999999999999993E-3</v>
      </c>
      <c r="R50" s="54">
        <v>1.9E-2</v>
      </c>
      <c r="S50" s="54"/>
      <c r="T50" s="55">
        <f t="shared" si="0"/>
        <v>4.88</v>
      </c>
      <c r="U50" s="55">
        <f t="shared" si="1"/>
        <v>7.6510000000000007</v>
      </c>
      <c r="V50" s="55">
        <f t="shared" si="2"/>
        <v>13.009000000000002</v>
      </c>
      <c r="W50" s="57"/>
      <c r="X50" s="54">
        <f t="shared" si="3"/>
        <v>2.2349999999999999</v>
      </c>
      <c r="Y50" s="54">
        <f t="shared" si="3"/>
        <v>5.0010000000000003</v>
      </c>
      <c r="Z50" s="54">
        <f t="shared" si="3"/>
        <v>10.349</v>
      </c>
    </row>
    <row r="51" spans="1:26" s="56" customFormat="1" ht="14.25" x14ac:dyDescent="0.25">
      <c r="A51" s="53">
        <v>17001</v>
      </c>
      <c r="B51" s="53" t="s">
        <v>142</v>
      </c>
      <c r="C51" s="53" t="s">
        <v>143</v>
      </c>
      <c r="D51" s="53">
        <v>1.512</v>
      </c>
      <c r="E51" s="53">
        <v>3.383</v>
      </c>
      <c r="F51" s="54">
        <v>7.0010000000000003</v>
      </c>
      <c r="G51" s="54">
        <v>2.7490000000000001</v>
      </c>
      <c r="H51" s="54"/>
      <c r="I51" s="54"/>
      <c r="J51" s="54">
        <v>1.5669999999999999</v>
      </c>
      <c r="K51" s="54"/>
      <c r="L51" s="54"/>
      <c r="M51" s="54"/>
      <c r="N51" s="54"/>
      <c r="O51" s="54"/>
      <c r="P51" s="54"/>
      <c r="Q51" s="54"/>
      <c r="R51" s="54"/>
      <c r="S51" s="54"/>
      <c r="T51" s="55">
        <f t="shared" si="0"/>
        <v>5.8280000000000003</v>
      </c>
      <c r="U51" s="55">
        <f t="shared" si="1"/>
        <v>7.6989999999999998</v>
      </c>
      <c r="V51" s="55">
        <f t="shared" si="2"/>
        <v>11.317</v>
      </c>
      <c r="W51" s="53"/>
      <c r="X51" s="54">
        <f t="shared" si="3"/>
        <v>1.512</v>
      </c>
      <c r="Y51" s="54">
        <f t="shared" si="3"/>
        <v>3.383</v>
      </c>
      <c r="Z51" s="54">
        <f t="shared" si="3"/>
        <v>7.0010000000000003</v>
      </c>
    </row>
    <row r="52" spans="1:26" s="56" customFormat="1" ht="14.25" x14ac:dyDescent="0.25">
      <c r="A52" s="53">
        <v>44001</v>
      </c>
      <c r="B52" s="53" t="s">
        <v>144</v>
      </c>
      <c r="C52" s="53" t="s">
        <v>145</v>
      </c>
      <c r="D52" s="53">
        <v>1.512</v>
      </c>
      <c r="E52" s="53">
        <v>3.383</v>
      </c>
      <c r="F52" s="54">
        <v>7.0010000000000003</v>
      </c>
      <c r="G52" s="54">
        <v>2.484</v>
      </c>
      <c r="H52" s="54"/>
      <c r="I52" s="54"/>
      <c r="J52" s="54">
        <v>1.3</v>
      </c>
      <c r="K52" s="54"/>
      <c r="L52" s="54"/>
      <c r="M52" s="54">
        <v>0.308</v>
      </c>
      <c r="N52" s="54">
        <v>0.68899999999999995</v>
      </c>
      <c r="O52" s="54">
        <v>1.4259999999999999</v>
      </c>
      <c r="P52" s="54"/>
      <c r="Q52" s="54"/>
      <c r="R52" s="54"/>
      <c r="S52" s="54"/>
      <c r="T52" s="55">
        <f t="shared" si="0"/>
        <v>5.6040000000000001</v>
      </c>
      <c r="U52" s="55">
        <f t="shared" si="1"/>
        <v>7.8559999999999999</v>
      </c>
      <c r="V52" s="55">
        <f t="shared" si="2"/>
        <v>12.211</v>
      </c>
      <c r="W52" s="53"/>
      <c r="X52" s="54">
        <f t="shared" si="3"/>
        <v>1.82</v>
      </c>
      <c r="Y52" s="54">
        <f t="shared" si="3"/>
        <v>4.0720000000000001</v>
      </c>
      <c r="Z52" s="54">
        <f t="shared" si="3"/>
        <v>8.4269999999999996</v>
      </c>
    </row>
    <row r="53" spans="1:26" s="56" customFormat="1" ht="14.25" x14ac:dyDescent="0.25">
      <c r="A53" s="53">
        <v>46002</v>
      </c>
      <c r="B53" s="53" t="s">
        <v>146</v>
      </c>
      <c r="C53" s="53" t="s">
        <v>147</v>
      </c>
      <c r="D53" s="53">
        <v>1.512</v>
      </c>
      <c r="E53" s="53">
        <v>3.383</v>
      </c>
      <c r="F53" s="54">
        <v>7.0010000000000003</v>
      </c>
      <c r="G53" s="54">
        <v>2.6480000000000001</v>
      </c>
      <c r="H53" s="54"/>
      <c r="I53" s="54"/>
      <c r="J53" s="54">
        <v>1.5669999999999999</v>
      </c>
      <c r="K53" s="54">
        <v>1.7030000000000001</v>
      </c>
      <c r="L53" s="54"/>
      <c r="M53" s="54"/>
      <c r="N53" s="54"/>
      <c r="O53" s="54"/>
      <c r="P53" s="54">
        <v>8.9999999999999993E-3</v>
      </c>
      <c r="Q53" s="54">
        <v>0.02</v>
      </c>
      <c r="R53" s="54">
        <v>4.2000000000000003E-2</v>
      </c>
      <c r="S53" s="54">
        <v>3.0000000000000001E-3</v>
      </c>
      <c r="T53" s="55">
        <f t="shared" si="0"/>
        <v>7.4420000000000011</v>
      </c>
      <c r="U53" s="55">
        <f t="shared" si="1"/>
        <v>9.3239999999999998</v>
      </c>
      <c r="V53" s="55">
        <f t="shared" si="2"/>
        <v>12.964</v>
      </c>
      <c r="W53" s="53"/>
      <c r="X53" s="54">
        <f t="shared" si="3"/>
        <v>1.512</v>
      </c>
      <c r="Y53" s="54">
        <f t="shared" si="3"/>
        <v>3.383</v>
      </c>
      <c r="Z53" s="54">
        <f t="shared" si="3"/>
        <v>7.0010000000000003</v>
      </c>
    </row>
    <row r="54" spans="1:26" s="56" customFormat="1" ht="14.25" x14ac:dyDescent="0.25">
      <c r="A54" s="53">
        <v>24004</v>
      </c>
      <c r="B54" s="53" t="s">
        <v>148</v>
      </c>
      <c r="C54" s="53" t="s">
        <v>392</v>
      </c>
      <c r="D54" s="53">
        <v>1.512</v>
      </c>
      <c r="E54" s="53">
        <v>3.383</v>
      </c>
      <c r="F54" s="54">
        <v>7.0010000000000003</v>
      </c>
      <c r="G54" s="54">
        <v>1.1000000000000001</v>
      </c>
      <c r="H54" s="54"/>
      <c r="I54" s="54"/>
      <c r="J54" s="54">
        <v>0.42699999999999999</v>
      </c>
      <c r="K54" s="54"/>
      <c r="L54" s="54"/>
      <c r="M54" s="54">
        <v>0.255</v>
      </c>
      <c r="N54" s="54">
        <v>0.57099999999999995</v>
      </c>
      <c r="O54" s="54">
        <v>1.181</v>
      </c>
      <c r="P54" s="54">
        <v>2E-3</v>
      </c>
      <c r="Q54" s="54">
        <v>4.0000000000000001E-3</v>
      </c>
      <c r="R54" s="54">
        <v>8.9999999999999993E-3</v>
      </c>
      <c r="S54" s="54">
        <v>1E-3</v>
      </c>
      <c r="T54" s="55">
        <f t="shared" si="0"/>
        <v>3.2969999999999997</v>
      </c>
      <c r="U54" s="55">
        <f t="shared" si="1"/>
        <v>5.4859999999999998</v>
      </c>
      <c r="V54" s="55">
        <f t="shared" si="2"/>
        <v>9.7189999999999994</v>
      </c>
      <c r="W54" s="53"/>
      <c r="X54" s="54">
        <f t="shared" si="3"/>
        <v>1.7669999999999999</v>
      </c>
      <c r="Y54" s="54">
        <f t="shared" si="3"/>
        <v>3.9539999999999997</v>
      </c>
      <c r="Z54" s="54">
        <f t="shared" si="3"/>
        <v>8.1820000000000004</v>
      </c>
    </row>
    <row r="55" spans="1:26" s="56" customFormat="1" ht="14.25" x14ac:dyDescent="0.25">
      <c r="A55" s="53">
        <v>50003</v>
      </c>
      <c r="B55" s="53" t="s">
        <v>150</v>
      </c>
      <c r="C55" s="53" t="s">
        <v>151</v>
      </c>
      <c r="D55" s="53">
        <v>1.512</v>
      </c>
      <c r="E55" s="53">
        <v>3.383</v>
      </c>
      <c r="F55" s="54">
        <v>7.0010000000000003</v>
      </c>
      <c r="G55" s="54">
        <v>2.7749999999999999</v>
      </c>
      <c r="H55" s="54"/>
      <c r="I55" s="54"/>
      <c r="J55" s="54">
        <v>1.5669999999999999</v>
      </c>
      <c r="K55" s="54">
        <v>0.497</v>
      </c>
      <c r="L55" s="54"/>
      <c r="M55" s="54"/>
      <c r="N55" s="54"/>
      <c r="O55" s="54"/>
      <c r="P55" s="54">
        <v>2.3E-2</v>
      </c>
      <c r="Q55" s="54">
        <v>5.0999999999999997E-2</v>
      </c>
      <c r="R55" s="54">
        <v>0.106</v>
      </c>
      <c r="S55" s="54">
        <v>7.0000000000000001E-3</v>
      </c>
      <c r="T55" s="55">
        <f t="shared" si="0"/>
        <v>6.3809999999999993</v>
      </c>
      <c r="U55" s="55">
        <f t="shared" si="1"/>
        <v>8.2799999999999994</v>
      </c>
      <c r="V55" s="55">
        <f t="shared" si="2"/>
        <v>11.952999999999999</v>
      </c>
      <c r="W55" s="53"/>
      <c r="X55" s="54">
        <f t="shared" si="3"/>
        <v>1.512</v>
      </c>
      <c r="Y55" s="54">
        <f t="shared" si="3"/>
        <v>3.383</v>
      </c>
      <c r="Z55" s="54">
        <f t="shared" si="3"/>
        <v>7.0010000000000003</v>
      </c>
    </row>
    <row r="56" spans="1:26" s="56" customFormat="1" ht="14.25" x14ac:dyDescent="0.25">
      <c r="A56" s="53">
        <v>14001</v>
      </c>
      <c r="B56" s="53" t="s">
        <v>152</v>
      </c>
      <c r="C56" s="53" t="s">
        <v>153</v>
      </c>
      <c r="D56" s="53">
        <v>1.512</v>
      </c>
      <c r="E56" s="53">
        <v>3.383</v>
      </c>
      <c r="F56" s="54">
        <v>7.0010000000000003</v>
      </c>
      <c r="G56" s="54">
        <v>2.851</v>
      </c>
      <c r="H56" s="54"/>
      <c r="I56" s="54"/>
      <c r="J56" s="54">
        <v>1.5669999999999999</v>
      </c>
      <c r="K56" s="54">
        <v>1.579</v>
      </c>
      <c r="L56" s="54"/>
      <c r="M56" s="54"/>
      <c r="N56" s="54"/>
      <c r="O56" s="54"/>
      <c r="P56" s="54"/>
      <c r="Q56" s="54"/>
      <c r="R56" s="54"/>
      <c r="S56" s="54"/>
      <c r="T56" s="55">
        <f t="shared" si="0"/>
        <v>7.5089999999999995</v>
      </c>
      <c r="U56" s="55">
        <f t="shared" si="1"/>
        <v>9.3800000000000008</v>
      </c>
      <c r="V56" s="55">
        <f t="shared" si="2"/>
        <v>12.998000000000001</v>
      </c>
      <c r="W56" s="53"/>
      <c r="X56" s="54">
        <f t="shared" si="3"/>
        <v>1.512</v>
      </c>
      <c r="Y56" s="54">
        <f t="shared" si="3"/>
        <v>3.383</v>
      </c>
      <c r="Z56" s="54">
        <f t="shared" si="3"/>
        <v>7.0010000000000003</v>
      </c>
    </row>
    <row r="57" spans="1:26" s="56" customFormat="1" ht="14.25" x14ac:dyDescent="0.25">
      <c r="A57" s="53">
        <v>6002</v>
      </c>
      <c r="B57" s="53" t="s">
        <v>154</v>
      </c>
      <c r="C57" s="53" t="s">
        <v>155</v>
      </c>
      <c r="D57" s="53">
        <v>1.512</v>
      </c>
      <c r="E57" s="53">
        <v>3.383</v>
      </c>
      <c r="F57" s="54">
        <v>7.0010000000000003</v>
      </c>
      <c r="G57" s="54">
        <v>2.3450000000000002</v>
      </c>
      <c r="H57" s="54"/>
      <c r="I57" s="54"/>
      <c r="J57" s="54">
        <v>1.5669999999999999</v>
      </c>
      <c r="K57" s="54"/>
      <c r="L57" s="54"/>
      <c r="M57" s="54">
        <v>0.34300000000000003</v>
      </c>
      <c r="N57" s="54">
        <v>0.76700000000000002</v>
      </c>
      <c r="O57" s="54">
        <v>1.5880000000000001</v>
      </c>
      <c r="P57" s="54">
        <v>1E-3</v>
      </c>
      <c r="Q57" s="54">
        <v>2E-3</v>
      </c>
      <c r="R57" s="54">
        <v>5.0000000000000001E-3</v>
      </c>
      <c r="S57" s="54"/>
      <c r="T57" s="55">
        <f t="shared" si="0"/>
        <v>5.7680000000000007</v>
      </c>
      <c r="U57" s="55">
        <f t="shared" si="1"/>
        <v>8.0640000000000001</v>
      </c>
      <c r="V57" s="55">
        <f t="shared" si="2"/>
        <v>12.506000000000002</v>
      </c>
      <c r="W57" s="53"/>
      <c r="X57" s="54">
        <f t="shared" si="3"/>
        <v>1.855</v>
      </c>
      <c r="Y57" s="54">
        <f t="shared" si="3"/>
        <v>4.1500000000000004</v>
      </c>
      <c r="Z57" s="54">
        <f t="shared" si="3"/>
        <v>8.5890000000000004</v>
      </c>
    </row>
    <row r="58" spans="1:26" s="56" customFormat="1" ht="14.25" x14ac:dyDescent="0.25">
      <c r="A58" s="53">
        <v>33001</v>
      </c>
      <c r="B58" s="53" t="s">
        <v>156</v>
      </c>
      <c r="C58" s="53" t="s">
        <v>157</v>
      </c>
      <c r="D58" s="53">
        <v>1.512</v>
      </c>
      <c r="E58" s="53">
        <v>3.383</v>
      </c>
      <c r="F58" s="54">
        <v>7.0010000000000003</v>
      </c>
      <c r="G58" s="54">
        <v>2.702</v>
      </c>
      <c r="H58" s="54"/>
      <c r="I58" s="54"/>
      <c r="J58" s="54">
        <v>1.5669999999999999</v>
      </c>
      <c r="K58" s="54">
        <v>0.624</v>
      </c>
      <c r="L58" s="54"/>
      <c r="M58" s="54">
        <v>1.2290000000000001</v>
      </c>
      <c r="N58" s="54">
        <v>2.75</v>
      </c>
      <c r="O58" s="54">
        <v>5.6909999999999998</v>
      </c>
      <c r="P58" s="54"/>
      <c r="Q58" s="54"/>
      <c r="R58" s="54"/>
      <c r="S58" s="54"/>
      <c r="T58" s="55">
        <f t="shared" si="0"/>
        <v>7.6340000000000003</v>
      </c>
      <c r="U58" s="55">
        <f t="shared" si="1"/>
        <v>11.026</v>
      </c>
      <c r="V58" s="55">
        <f t="shared" si="2"/>
        <v>17.585000000000001</v>
      </c>
      <c r="W58" s="53"/>
      <c r="X58" s="54">
        <f t="shared" si="3"/>
        <v>2.7410000000000001</v>
      </c>
      <c r="Y58" s="54">
        <f t="shared" si="3"/>
        <v>6.133</v>
      </c>
      <c r="Z58" s="54">
        <f t="shared" si="3"/>
        <v>12.692</v>
      </c>
    </row>
    <row r="59" spans="1:26" s="56" customFormat="1" ht="14.25" x14ac:dyDescent="0.25">
      <c r="A59" s="53">
        <v>49004</v>
      </c>
      <c r="B59" s="53" t="s">
        <v>158</v>
      </c>
      <c r="C59" s="53" t="s">
        <v>159</v>
      </c>
      <c r="D59" s="53">
        <v>1.512</v>
      </c>
      <c r="E59" s="53">
        <v>3.383</v>
      </c>
      <c r="F59" s="54">
        <v>7.0010000000000003</v>
      </c>
      <c r="G59" s="54">
        <v>2.8540000000000001</v>
      </c>
      <c r="H59" s="54"/>
      <c r="I59" s="54"/>
      <c r="J59" s="54">
        <v>1.5669999999999999</v>
      </c>
      <c r="K59" s="54">
        <v>1.17</v>
      </c>
      <c r="L59" s="54"/>
      <c r="M59" s="54">
        <v>0.83099999999999996</v>
      </c>
      <c r="N59" s="54">
        <v>1.859</v>
      </c>
      <c r="O59" s="54">
        <v>3.8479999999999999</v>
      </c>
      <c r="P59" s="54">
        <v>1E-3</v>
      </c>
      <c r="Q59" s="54">
        <v>2E-3</v>
      </c>
      <c r="R59" s="54">
        <v>5.0000000000000001E-3</v>
      </c>
      <c r="S59" s="54"/>
      <c r="T59" s="55">
        <f t="shared" si="0"/>
        <v>7.9349999999999996</v>
      </c>
      <c r="U59" s="55">
        <f t="shared" si="1"/>
        <v>10.835000000000001</v>
      </c>
      <c r="V59" s="55">
        <f t="shared" si="2"/>
        <v>16.445</v>
      </c>
      <c r="W59" s="53"/>
      <c r="X59" s="54">
        <f t="shared" si="3"/>
        <v>2.343</v>
      </c>
      <c r="Y59" s="54">
        <f t="shared" si="3"/>
        <v>5.242</v>
      </c>
      <c r="Z59" s="54">
        <f t="shared" si="3"/>
        <v>10.849</v>
      </c>
    </row>
    <row r="60" spans="1:26" s="58" customFormat="1" ht="14.25" x14ac:dyDescent="0.25">
      <c r="A60" s="53">
        <v>63001</v>
      </c>
      <c r="B60" s="53" t="s">
        <v>160</v>
      </c>
      <c r="C60" s="53" t="s">
        <v>161</v>
      </c>
      <c r="D60" s="53">
        <v>1.512</v>
      </c>
      <c r="E60" s="53">
        <v>3.383</v>
      </c>
      <c r="F60" s="54">
        <v>7.0010000000000003</v>
      </c>
      <c r="G60" s="54">
        <v>2.6949999999999998</v>
      </c>
      <c r="H60" s="54"/>
      <c r="I60" s="54"/>
      <c r="J60" s="54">
        <v>1.5669999999999999</v>
      </c>
      <c r="K60" s="54">
        <v>1.292</v>
      </c>
      <c r="L60" s="54"/>
      <c r="M60" s="54"/>
      <c r="N60" s="54"/>
      <c r="O60" s="54"/>
      <c r="P60" s="54">
        <v>1E-3</v>
      </c>
      <c r="Q60" s="54">
        <v>2E-3</v>
      </c>
      <c r="R60" s="54">
        <v>5.0000000000000001E-3</v>
      </c>
      <c r="S60" s="54"/>
      <c r="T60" s="55">
        <f t="shared" si="0"/>
        <v>7.0670000000000002</v>
      </c>
      <c r="U60" s="55">
        <f t="shared" si="1"/>
        <v>8.9390000000000001</v>
      </c>
      <c r="V60" s="55">
        <f t="shared" si="2"/>
        <v>12.56</v>
      </c>
      <c r="W60" s="57"/>
      <c r="X60" s="54">
        <f t="shared" si="3"/>
        <v>1.512</v>
      </c>
      <c r="Y60" s="54">
        <f t="shared" si="3"/>
        <v>3.383</v>
      </c>
      <c r="Z60" s="54">
        <f t="shared" si="3"/>
        <v>7.0010000000000003</v>
      </c>
    </row>
    <row r="61" spans="1:26" s="56" customFormat="1" ht="14.25" x14ac:dyDescent="0.25">
      <c r="A61" s="53">
        <v>53001</v>
      </c>
      <c r="B61" s="53" t="s">
        <v>162</v>
      </c>
      <c r="C61" s="53" t="s">
        <v>163</v>
      </c>
      <c r="D61" s="53">
        <v>1.512</v>
      </c>
      <c r="E61" s="53">
        <v>3.383</v>
      </c>
      <c r="F61" s="54">
        <v>7.0010000000000003</v>
      </c>
      <c r="G61" s="54">
        <v>1.9259999999999999</v>
      </c>
      <c r="H61" s="54"/>
      <c r="I61" s="54"/>
      <c r="J61" s="54">
        <v>1.5669999999999999</v>
      </c>
      <c r="K61" s="54">
        <v>1.419</v>
      </c>
      <c r="L61" s="54"/>
      <c r="M61" s="54"/>
      <c r="N61" s="54"/>
      <c r="O61" s="54"/>
      <c r="P61" s="54">
        <v>2E-3</v>
      </c>
      <c r="Q61" s="54">
        <v>4.0000000000000001E-3</v>
      </c>
      <c r="R61" s="54">
        <v>8.9999999999999993E-3</v>
      </c>
      <c r="S61" s="54">
        <v>1E-3</v>
      </c>
      <c r="T61" s="55">
        <f t="shared" si="0"/>
        <v>6.4269999999999996</v>
      </c>
      <c r="U61" s="55">
        <f t="shared" si="1"/>
        <v>8.2999999999999989</v>
      </c>
      <c r="V61" s="55">
        <f t="shared" si="2"/>
        <v>11.923</v>
      </c>
      <c r="W61" s="53"/>
      <c r="X61" s="54">
        <f t="shared" si="3"/>
        <v>1.512</v>
      </c>
      <c r="Y61" s="54">
        <f t="shared" si="3"/>
        <v>3.383</v>
      </c>
      <c r="Z61" s="54">
        <f t="shared" si="3"/>
        <v>7.0010000000000003</v>
      </c>
    </row>
    <row r="62" spans="1:26" s="56" customFormat="1" ht="14.25" x14ac:dyDescent="0.25">
      <c r="A62" s="53">
        <v>26004</v>
      </c>
      <c r="B62" s="53" t="s">
        <v>164</v>
      </c>
      <c r="C62" s="53" t="s">
        <v>165</v>
      </c>
      <c r="D62" s="53">
        <v>1.512</v>
      </c>
      <c r="E62" s="53">
        <v>3.383</v>
      </c>
      <c r="F62" s="54">
        <v>7.0010000000000003</v>
      </c>
      <c r="G62" s="54">
        <v>2.3279999999999998</v>
      </c>
      <c r="H62" s="54"/>
      <c r="I62" s="54"/>
      <c r="J62" s="54">
        <v>1.3</v>
      </c>
      <c r="K62" s="54"/>
      <c r="L62" s="54"/>
      <c r="M62" s="54">
        <v>0.29799999999999999</v>
      </c>
      <c r="N62" s="54">
        <v>0.66700000000000004</v>
      </c>
      <c r="O62" s="54">
        <v>1.38</v>
      </c>
      <c r="P62" s="54">
        <v>4.0000000000000001E-3</v>
      </c>
      <c r="Q62" s="54">
        <v>8.9999999999999993E-3</v>
      </c>
      <c r="R62" s="54">
        <v>1.9E-2</v>
      </c>
      <c r="S62" s="54">
        <v>2E-3</v>
      </c>
      <c r="T62" s="55">
        <f t="shared" si="0"/>
        <v>5.4439999999999991</v>
      </c>
      <c r="U62" s="55">
        <f t="shared" si="1"/>
        <v>7.6890000000000001</v>
      </c>
      <c r="V62" s="55">
        <f t="shared" si="2"/>
        <v>12.030000000000001</v>
      </c>
      <c r="W62" s="53"/>
      <c r="X62" s="54">
        <f t="shared" si="3"/>
        <v>1.81</v>
      </c>
      <c r="Y62" s="54">
        <f t="shared" si="3"/>
        <v>4.05</v>
      </c>
      <c r="Z62" s="54">
        <f t="shared" si="3"/>
        <v>8.3810000000000002</v>
      </c>
    </row>
    <row r="63" spans="1:26" s="56" customFormat="1" ht="14.25" x14ac:dyDescent="0.25">
      <c r="A63" s="53">
        <v>6006</v>
      </c>
      <c r="B63" s="53" t="s">
        <v>166</v>
      </c>
      <c r="C63" s="53" t="s">
        <v>167</v>
      </c>
      <c r="D63" s="53">
        <v>1.512</v>
      </c>
      <c r="E63" s="53">
        <v>3.383</v>
      </c>
      <c r="F63" s="54">
        <v>7.0010000000000003</v>
      </c>
      <c r="G63" s="54">
        <v>1.379</v>
      </c>
      <c r="H63" s="54"/>
      <c r="I63" s="54"/>
      <c r="J63" s="54">
        <v>0.73</v>
      </c>
      <c r="K63" s="54">
        <v>0.253</v>
      </c>
      <c r="L63" s="54"/>
      <c r="M63" s="54"/>
      <c r="N63" s="54"/>
      <c r="O63" s="54"/>
      <c r="P63" s="54"/>
      <c r="Q63" s="54"/>
      <c r="R63" s="54"/>
      <c r="S63" s="54"/>
      <c r="T63" s="55">
        <f t="shared" si="0"/>
        <v>3.8740000000000001</v>
      </c>
      <c r="U63" s="55">
        <f t="shared" si="1"/>
        <v>5.745000000000001</v>
      </c>
      <c r="V63" s="55">
        <f t="shared" si="2"/>
        <v>9.3630000000000013</v>
      </c>
      <c r="W63" s="53"/>
      <c r="X63" s="54">
        <f t="shared" si="3"/>
        <v>1.512</v>
      </c>
      <c r="Y63" s="54">
        <f t="shared" si="3"/>
        <v>3.383</v>
      </c>
      <c r="Z63" s="54">
        <f t="shared" si="3"/>
        <v>7.0010000000000003</v>
      </c>
    </row>
    <row r="64" spans="1:26" s="56" customFormat="1" ht="14.25" x14ac:dyDescent="0.25">
      <c r="A64" s="53">
        <v>27001</v>
      </c>
      <c r="B64" s="53" t="s">
        <v>168</v>
      </c>
      <c r="C64" s="53" t="s">
        <v>169</v>
      </c>
      <c r="D64" s="53">
        <v>1.512</v>
      </c>
      <c r="E64" s="53">
        <v>3.383</v>
      </c>
      <c r="F64" s="54">
        <v>7.0010000000000003</v>
      </c>
      <c r="G64" s="54">
        <v>0.91900000000000004</v>
      </c>
      <c r="H64" s="54"/>
      <c r="I64" s="54"/>
      <c r="J64" s="54">
        <v>0.51100000000000001</v>
      </c>
      <c r="K64" s="54">
        <v>1.1279999999999999</v>
      </c>
      <c r="L64" s="54"/>
      <c r="M64" s="54"/>
      <c r="N64" s="54"/>
      <c r="O64" s="54"/>
      <c r="P64" s="54">
        <v>5.0000000000000001E-3</v>
      </c>
      <c r="Q64" s="54">
        <v>1.0999999999999999E-2</v>
      </c>
      <c r="R64" s="54">
        <v>2.3E-2</v>
      </c>
      <c r="S64" s="54">
        <v>1E-3</v>
      </c>
      <c r="T64" s="55">
        <f t="shared" si="0"/>
        <v>4.0760000000000005</v>
      </c>
      <c r="U64" s="55">
        <f t="shared" si="1"/>
        <v>5.9530000000000003</v>
      </c>
      <c r="V64" s="55">
        <f t="shared" si="2"/>
        <v>9.5829999999999984</v>
      </c>
      <c r="W64" s="53"/>
      <c r="X64" s="54">
        <f t="shared" si="3"/>
        <v>1.512</v>
      </c>
      <c r="Y64" s="54">
        <f t="shared" si="3"/>
        <v>3.383</v>
      </c>
      <c r="Z64" s="54">
        <f t="shared" si="3"/>
        <v>7.0010000000000003</v>
      </c>
    </row>
    <row r="65" spans="1:26" s="56" customFormat="1" ht="14.25" x14ac:dyDescent="0.25">
      <c r="A65" s="53">
        <v>28003</v>
      </c>
      <c r="B65" s="53" t="s">
        <v>170</v>
      </c>
      <c r="C65" s="53" t="s">
        <v>171</v>
      </c>
      <c r="D65" s="53">
        <v>1.512</v>
      </c>
      <c r="E65" s="53">
        <v>3.383</v>
      </c>
      <c r="F65" s="54">
        <v>7.0010000000000003</v>
      </c>
      <c r="G65" s="54">
        <v>2.4830000000000001</v>
      </c>
      <c r="H65" s="54"/>
      <c r="I65" s="54"/>
      <c r="J65" s="54">
        <v>1.5669999999999999</v>
      </c>
      <c r="K65" s="54"/>
      <c r="L65" s="54"/>
      <c r="M65" s="54"/>
      <c r="N65" s="54"/>
      <c r="O65" s="54"/>
      <c r="P65" s="54"/>
      <c r="Q65" s="54"/>
      <c r="R65" s="54"/>
      <c r="S65" s="54"/>
      <c r="T65" s="55">
        <f t="shared" si="0"/>
        <v>5.5620000000000003</v>
      </c>
      <c r="U65" s="55">
        <f t="shared" si="1"/>
        <v>7.4329999999999998</v>
      </c>
      <c r="V65" s="55">
        <f t="shared" si="2"/>
        <v>11.051</v>
      </c>
      <c r="W65" s="53"/>
      <c r="X65" s="54">
        <f t="shared" si="3"/>
        <v>1.512</v>
      </c>
      <c r="Y65" s="54">
        <f t="shared" si="3"/>
        <v>3.383</v>
      </c>
      <c r="Z65" s="54">
        <f t="shared" si="3"/>
        <v>7.0010000000000003</v>
      </c>
    </row>
    <row r="66" spans="1:26" s="56" customFormat="1" ht="14.25" x14ac:dyDescent="0.25">
      <c r="A66" s="53">
        <v>30001</v>
      </c>
      <c r="B66" s="53" t="s">
        <v>172</v>
      </c>
      <c r="C66" s="53" t="s">
        <v>173</v>
      </c>
      <c r="D66" s="53">
        <v>1.512</v>
      </c>
      <c r="E66" s="53">
        <v>3.383</v>
      </c>
      <c r="F66" s="54">
        <v>7.0010000000000003</v>
      </c>
      <c r="G66" s="54">
        <v>2.6429999999999998</v>
      </c>
      <c r="H66" s="54"/>
      <c r="I66" s="54"/>
      <c r="J66" s="54">
        <v>1.5669999999999999</v>
      </c>
      <c r="K66" s="54"/>
      <c r="L66" s="54"/>
      <c r="M66" s="54"/>
      <c r="N66" s="54"/>
      <c r="O66" s="54"/>
      <c r="P66" s="54">
        <v>5.0000000000000001E-3</v>
      </c>
      <c r="Q66" s="54">
        <v>1.0999999999999999E-2</v>
      </c>
      <c r="R66" s="54">
        <v>2.3E-2</v>
      </c>
      <c r="S66" s="54">
        <v>3.0000000000000001E-3</v>
      </c>
      <c r="T66" s="55">
        <f t="shared" si="0"/>
        <v>5.7299999999999995</v>
      </c>
      <c r="U66" s="55">
        <f t="shared" si="1"/>
        <v>7.6070000000000002</v>
      </c>
      <c r="V66" s="55">
        <f t="shared" si="2"/>
        <v>11.237</v>
      </c>
      <c r="W66" s="53"/>
      <c r="X66" s="54">
        <f t="shared" si="3"/>
        <v>1.512</v>
      </c>
      <c r="Y66" s="54">
        <f t="shared" si="3"/>
        <v>3.383</v>
      </c>
      <c r="Z66" s="54">
        <f t="shared" si="3"/>
        <v>7.0010000000000003</v>
      </c>
    </row>
    <row r="67" spans="1:26" s="56" customFormat="1" ht="14.25" x14ac:dyDescent="0.25">
      <c r="A67" s="53">
        <v>31001</v>
      </c>
      <c r="B67" s="53" t="s">
        <v>174</v>
      </c>
      <c r="C67" s="53" t="s">
        <v>175</v>
      </c>
      <c r="D67" s="53">
        <v>1.512</v>
      </c>
      <c r="E67" s="53">
        <v>3.383</v>
      </c>
      <c r="F67" s="54">
        <v>7.0010000000000003</v>
      </c>
      <c r="G67" s="54">
        <v>2.7349999999999999</v>
      </c>
      <c r="H67" s="54"/>
      <c r="I67" s="54"/>
      <c r="J67" s="54">
        <v>0.77100000000000002</v>
      </c>
      <c r="K67" s="54">
        <v>0.64500000000000002</v>
      </c>
      <c r="L67" s="54"/>
      <c r="M67" s="54"/>
      <c r="N67" s="54"/>
      <c r="O67" s="54"/>
      <c r="P67" s="54"/>
      <c r="Q67" s="54"/>
      <c r="R67" s="54"/>
      <c r="S67" s="54"/>
      <c r="T67" s="55">
        <f t="shared" si="0"/>
        <v>5.6630000000000003</v>
      </c>
      <c r="U67" s="55">
        <f t="shared" si="1"/>
        <v>7.5340000000000007</v>
      </c>
      <c r="V67" s="55">
        <f t="shared" si="2"/>
        <v>11.152000000000001</v>
      </c>
      <c r="W67" s="53"/>
      <c r="X67" s="54">
        <f t="shared" si="3"/>
        <v>1.512</v>
      </c>
      <c r="Y67" s="54">
        <f t="shared" si="3"/>
        <v>3.383</v>
      </c>
      <c r="Z67" s="54">
        <f t="shared" si="3"/>
        <v>7.0010000000000003</v>
      </c>
    </row>
    <row r="68" spans="1:26" s="58" customFormat="1" ht="14.25" x14ac:dyDescent="0.25">
      <c r="A68" s="53">
        <v>41002</v>
      </c>
      <c r="B68" s="53" t="s">
        <v>176</v>
      </c>
      <c r="C68" s="53" t="s">
        <v>177</v>
      </c>
      <c r="D68" s="53">
        <v>1.512</v>
      </c>
      <c r="E68" s="53">
        <v>3.383</v>
      </c>
      <c r="F68" s="54">
        <v>7.0010000000000003</v>
      </c>
      <c r="G68" s="54">
        <v>2.7120000000000002</v>
      </c>
      <c r="H68" s="54"/>
      <c r="I68" s="54"/>
      <c r="J68" s="54">
        <v>1.5669999999999999</v>
      </c>
      <c r="K68" s="54">
        <f>0.329+0.331+0.918+0.551+0.551+0.918</f>
        <v>3.5980000000000003</v>
      </c>
      <c r="L68" s="54"/>
      <c r="M68" s="54">
        <v>0.25700000000000001</v>
      </c>
      <c r="N68" s="54">
        <v>0.57499999999999996</v>
      </c>
      <c r="O68" s="54">
        <v>1.19</v>
      </c>
      <c r="P68" s="54">
        <v>1E-3</v>
      </c>
      <c r="Q68" s="54">
        <v>2E-3</v>
      </c>
      <c r="R68" s="54">
        <v>5.0000000000000001E-3</v>
      </c>
      <c r="S68" s="54"/>
      <c r="T68" s="55">
        <f t="shared" si="0"/>
        <v>9.6470000000000002</v>
      </c>
      <c r="U68" s="55">
        <f t="shared" si="1"/>
        <v>11.837000000000002</v>
      </c>
      <c r="V68" s="55">
        <f t="shared" si="2"/>
        <v>16.073</v>
      </c>
      <c r="W68" s="57"/>
      <c r="X68" s="54">
        <f t="shared" si="3"/>
        <v>1.7690000000000001</v>
      </c>
      <c r="Y68" s="54">
        <f t="shared" si="3"/>
        <v>3.9580000000000002</v>
      </c>
      <c r="Z68" s="54">
        <f t="shared" si="3"/>
        <v>8.1910000000000007</v>
      </c>
    </row>
    <row r="69" spans="1:26" s="56" customFormat="1" ht="14.25" x14ac:dyDescent="0.25">
      <c r="A69" s="53">
        <v>14002</v>
      </c>
      <c r="B69" s="53" t="s">
        <v>178</v>
      </c>
      <c r="C69" s="53" t="s">
        <v>179</v>
      </c>
      <c r="D69" s="53">
        <v>1.512</v>
      </c>
      <c r="E69" s="53">
        <v>3.383</v>
      </c>
      <c r="F69" s="54">
        <v>7.0010000000000003</v>
      </c>
      <c r="G69" s="54">
        <v>2.8380000000000001</v>
      </c>
      <c r="H69" s="54"/>
      <c r="I69" s="54"/>
      <c r="J69" s="54">
        <v>1.5669999999999999</v>
      </c>
      <c r="K69" s="54"/>
      <c r="L69" s="54"/>
      <c r="M69" s="54">
        <v>2.0880000000000001</v>
      </c>
      <c r="N69" s="54">
        <v>4.6719999999999997</v>
      </c>
      <c r="O69" s="54">
        <v>9.6679999999999993</v>
      </c>
      <c r="P69" s="54"/>
      <c r="Q69" s="54"/>
      <c r="R69" s="54"/>
      <c r="S69" s="54"/>
      <c r="T69" s="55">
        <f t="shared" ref="T69:T132" si="4">D69+G69+J69+K69+L69+H69+I69+M69+P69+S69</f>
        <v>8.004999999999999</v>
      </c>
      <c r="U69" s="55">
        <f t="shared" ref="U69:U132" si="5">E69+G69+J69+K69+L69+H69+I69+N69+Q69+S69</f>
        <v>12.46</v>
      </c>
      <c r="V69" s="55">
        <f t="shared" ref="V69:V132" si="6">F69+G69+J69+K69+L69+H69+I69+O69+R69+S69</f>
        <v>21.073999999999998</v>
      </c>
      <c r="W69" s="53"/>
      <c r="X69" s="54">
        <f t="shared" si="3"/>
        <v>3.6</v>
      </c>
      <c r="Y69" s="54">
        <f t="shared" si="3"/>
        <v>8.0549999999999997</v>
      </c>
      <c r="Z69" s="54">
        <f t="shared" si="3"/>
        <v>16.669</v>
      </c>
    </row>
    <row r="70" spans="1:26" s="56" customFormat="1" ht="14.25" x14ac:dyDescent="0.25">
      <c r="A70" s="53">
        <v>10001</v>
      </c>
      <c r="B70" s="53" t="s">
        <v>180</v>
      </c>
      <c r="C70" s="53" t="s">
        <v>393</v>
      </c>
      <c r="D70" s="53">
        <v>1.512</v>
      </c>
      <c r="E70" s="53">
        <v>3.383</v>
      </c>
      <c r="F70" s="54">
        <v>7.0010000000000003</v>
      </c>
      <c r="G70" s="54">
        <v>2.036</v>
      </c>
      <c r="H70" s="54"/>
      <c r="I70" s="54"/>
      <c r="J70" s="54">
        <v>0.70499999999999996</v>
      </c>
      <c r="K70" s="54"/>
      <c r="L70" s="54"/>
      <c r="M70" s="54">
        <v>0.755</v>
      </c>
      <c r="N70" s="54">
        <v>1.6890000000000001</v>
      </c>
      <c r="O70" s="54">
        <v>3.496</v>
      </c>
      <c r="P70" s="54"/>
      <c r="Q70" s="54"/>
      <c r="R70" s="54"/>
      <c r="S70" s="54"/>
      <c r="T70" s="55">
        <f t="shared" si="4"/>
        <v>5.008</v>
      </c>
      <c r="U70" s="55">
        <f t="shared" si="5"/>
        <v>7.8130000000000006</v>
      </c>
      <c r="V70" s="55">
        <f t="shared" si="6"/>
        <v>13.238000000000001</v>
      </c>
      <c r="W70" s="53"/>
      <c r="X70" s="54">
        <f t="shared" ref="X70:Z133" si="7">D70+M70</f>
        <v>2.2669999999999999</v>
      </c>
      <c r="Y70" s="54">
        <f t="shared" si="7"/>
        <v>5.0720000000000001</v>
      </c>
      <c r="Z70" s="54">
        <f t="shared" si="7"/>
        <v>10.497</v>
      </c>
    </row>
    <row r="71" spans="1:26" s="56" customFormat="1" ht="14.25" x14ac:dyDescent="0.25">
      <c r="A71" s="53">
        <v>34002</v>
      </c>
      <c r="B71" s="53" t="s">
        <v>182</v>
      </c>
      <c r="C71" s="53" t="s">
        <v>183</v>
      </c>
      <c r="D71" s="53">
        <v>1.512</v>
      </c>
      <c r="E71" s="53">
        <v>3.383</v>
      </c>
      <c r="F71" s="54">
        <v>7.0010000000000003</v>
      </c>
      <c r="G71" s="54">
        <v>1.986</v>
      </c>
      <c r="H71" s="54"/>
      <c r="I71" s="54"/>
      <c r="J71" s="54">
        <v>0</v>
      </c>
      <c r="K71" s="54"/>
      <c r="L71" s="54"/>
      <c r="M71" s="54"/>
      <c r="N71" s="54"/>
      <c r="O71" s="54"/>
      <c r="P71" s="54"/>
      <c r="Q71" s="54"/>
      <c r="R71" s="54"/>
      <c r="S71" s="54"/>
      <c r="T71" s="55">
        <f t="shared" si="4"/>
        <v>3.4980000000000002</v>
      </c>
      <c r="U71" s="55">
        <f t="shared" si="5"/>
        <v>5.3689999999999998</v>
      </c>
      <c r="V71" s="55">
        <f t="shared" si="6"/>
        <v>8.9870000000000001</v>
      </c>
      <c r="W71" s="53"/>
      <c r="X71" s="54">
        <f t="shared" si="7"/>
        <v>1.512</v>
      </c>
      <c r="Y71" s="54">
        <f t="shared" si="7"/>
        <v>3.383</v>
      </c>
      <c r="Z71" s="54">
        <f t="shared" si="7"/>
        <v>7.0010000000000003</v>
      </c>
    </row>
    <row r="72" spans="1:26" s="56" customFormat="1" ht="14.25" x14ac:dyDescent="0.25">
      <c r="A72" s="53">
        <v>51002</v>
      </c>
      <c r="B72" s="53" t="s">
        <v>184</v>
      </c>
      <c r="C72" s="53" t="s">
        <v>185</v>
      </c>
      <c r="D72" s="53">
        <v>1.512</v>
      </c>
      <c r="E72" s="53">
        <v>3.383</v>
      </c>
      <c r="F72" s="54">
        <v>7.0010000000000003</v>
      </c>
      <c r="G72" s="54">
        <v>2.806</v>
      </c>
      <c r="H72" s="54"/>
      <c r="I72" s="54"/>
      <c r="J72" s="54">
        <v>1.5669999999999999</v>
      </c>
      <c r="K72" s="54"/>
      <c r="L72" s="54"/>
      <c r="M72" s="54"/>
      <c r="N72" s="54"/>
      <c r="O72" s="54"/>
      <c r="P72" s="54"/>
      <c r="Q72" s="54"/>
      <c r="R72" s="54"/>
      <c r="S72" s="54"/>
      <c r="T72" s="55">
        <f t="shared" si="4"/>
        <v>5.8849999999999998</v>
      </c>
      <c r="U72" s="55">
        <f t="shared" si="5"/>
        <v>7.7560000000000002</v>
      </c>
      <c r="V72" s="55">
        <f t="shared" si="6"/>
        <v>11.374000000000001</v>
      </c>
      <c r="W72" s="53"/>
      <c r="X72" s="54">
        <f t="shared" si="7"/>
        <v>1.512</v>
      </c>
      <c r="Y72" s="54">
        <f t="shared" si="7"/>
        <v>3.383</v>
      </c>
      <c r="Z72" s="54">
        <f t="shared" si="7"/>
        <v>7.0010000000000003</v>
      </c>
    </row>
    <row r="73" spans="1:26" s="56" customFormat="1" ht="14.25" x14ac:dyDescent="0.25">
      <c r="A73" s="53">
        <v>56006</v>
      </c>
      <c r="B73" s="53" t="s">
        <v>186</v>
      </c>
      <c r="C73" s="53" t="s">
        <v>187</v>
      </c>
      <c r="D73" s="53">
        <v>1.512</v>
      </c>
      <c r="E73" s="53">
        <v>3.383</v>
      </c>
      <c r="F73" s="54">
        <v>7.0010000000000003</v>
      </c>
      <c r="G73" s="54">
        <v>0.83399999999999996</v>
      </c>
      <c r="H73" s="54">
        <v>0.80500000000000005</v>
      </c>
      <c r="I73" s="54"/>
      <c r="J73" s="54">
        <v>0.55000000000000004</v>
      </c>
      <c r="K73" s="54"/>
      <c r="L73" s="54"/>
      <c r="M73" s="54">
        <v>0.32700000000000001</v>
      </c>
      <c r="N73" s="54">
        <v>0.73199999999999998</v>
      </c>
      <c r="O73" s="54">
        <v>1.514</v>
      </c>
      <c r="P73" s="54"/>
      <c r="Q73" s="54"/>
      <c r="R73" s="54"/>
      <c r="S73" s="54"/>
      <c r="T73" s="55">
        <f t="shared" si="4"/>
        <v>4.0280000000000005</v>
      </c>
      <c r="U73" s="55">
        <f t="shared" si="5"/>
        <v>6.3039999999999994</v>
      </c>
      <c r="V73" s="55">
        <f t="shared" si="6"/>
        <v>10.703999999999999</v>
      </c>
      <c r="W73" s="53"/>
      <c r="X73" s="54">
        <f t="shared" si="7"/>
        <v>1.839</v>
      </c>
      <c r="Y73" s="54">
        <f t="shared" si="7"/>
        <v>4.1150000000000002</v>
      </c>
      <c r="Z73" s="54">
        <f t="shared" si="7"/>
        <v>8.5150000000000006</v>
      </c>
    </row>
    <row r="74" spans="1:26" s="56" customFormat="1" ht="14.25" x14ac:dyDescent="0.25">
      <c r="A74" s="53">
        <v>23002</v>
      </c>
      <c r="B74" s="53" t="s">
        <v>188</v>
      </c>
      <c r="C74" s="53" t="s">
        <v>189</v>
      </c>
      <c r="D74" s="53">
        <v>1.512</v>
      </c>
      <c r="E74" s="53">
        <v>3.383</v>
      </c>
      <c r="F74" s="54">
        <v>7.0010000000000003</v>
      </c>
      <c r="G74" s="54">
        <v>2.88</v>
      </c>
      <c r="H74" s="54"/>
      <c r="I74" s="54"/>
      <c r="J74" s="54">
        <v>1.5669999999999999</v>
      </c>
      <c r="K74" s="54"/>
      <c r="L74" s="54"/>
      <c r="M74" s="54"/>
      <c r="N74" s="54"/>
      <c r="O74" s="54"/>
      <c r="P74" s="54">
        <v>1.6E-2</v>
      </c>
      <c r="Q74" s="54">
        <v>3.5999999999999997E-2</v>
      </c>
      <c r="R74" s="54">
        <v>7.3999999999999996E-2</v>
      </c>
      <c r="S74" s="54">
        <v>1.2E-2</v>
      </c>
      <c r="T74" s="55">
        <f t="shared" si="4"/>
        <v>5.9869999999999992</v>
      </c>
      <c r="U74" s="55">
        <f t="shared" si="5"/>
        <v>7.8779999999999992</v>
      </c>
      <c r="V74" s="55">
        <f t="shared" si="6"/>
        <v>11.534000000000001</v>
      </c>
      <c r="W74" s="53"/>
      <c r="X74" s="54">
        <f t="shared" si="7"/>
        <v>1.512</v>
      </c>
      <c r="Y74" s="54">
        <f t="shared" si="7"/>
        <v>3.383</v>
      </c>
      <c r="Z74" s="54">
        <f t="shared" si="7"/>
        <v>7.0010000000000003</v>
      </c>
    </row>
    <row r="75" spans="1:26" s="56" customFormat="1" ht="14.25" x14ac:dyDescent="0.25">
      <c r="A75" s="53">
        <v>53002</v>
      </c>
      <c r="B75" s="53" t="s">
        <v>190</v>
      </c>
      <c r="C75" s="53" t="s">
        <v>191</v>
      </c>
      <c r="D75" s="53">
        <v>1.512</v>
      </c>
      <c r="E75" s="53">
        <v>3.383</v>
      </c>
      <c r="F75" s="54">
        <v>7.0010000000000003</v>
      </c>
      <c r="G75" s="54">
        <v>0.22500000000000001</v>
      </c>
      <c r="H75" s="54"/>
      <c r="I75" s="54"/>
      <c r="J75" s="54">
        <v>0.52200000000000002</v>
      </c>
      <c r="K75" s="54"/>
      <c r="L75" s="54"/>
      <c r="M75" s="54">
        <v>0.13</v>
      </c>
      <c r="N75" s="54">
        <v>0.29099999999999998</v>
      </c>
      <c r="O75" s="54">
        <v>0.60199999999999998</v>
      </c>
      <c r="P75" s="54"/>
      <c r="Q75" s="54"/>
      <c r="R75" s="54"/>
      <c r="S75" s="54"/>
      <c r="T75" s="55">
        <f t="shared" si="4"/>
        <v>2.3890000000000002</v>
      </c>
      <c r="U75" s="55">
        <f t="shared" si="5"/>
        <v>4.4210000000000003</v>
      </c>
      <c r="V75" s="55">
        <f t="shared" si="6"/>
        <v>8.35</v>
      </c>
      <c r="W75" s="53"/>
      <c r="X75" s="54">
        <f t="shared" si="7"/>
        <v>1.6419999999999999</v>
      </c>
      <c r="Y75" s="54">
        <f t="shared" si="7"/>
        <v>3.6739999999999999</v>
      </c>
      <c r="Z75" s="54">
        <f t="shared" si="7"/>
        <v>7.6030000000000006</v>
      </c>
    </row>
    <row r="76" spans="1:26" s="56" customFormat="1" ht="14.25" x14ac:dyDescent="0.25">
      <c r="A76" s="53">
        <v>48003</v>
      </c>
      <c r="B76" s="53" t="s">
        <v>192</v>
      </c>
      <c r="C76" s="53" t="s">
        <v>193</v>
      </c>
      <c r="D76" s="53">
        <v>1.512</v>
      </c>
      <c r="E76" s="53">
        <v>3.383</v>
      </c>
      <c r="F76" s="54">
        <v>7.0010000000000003</v>
      </c>
      <c r="G76" s="54">
        <v>2.76</v>
      </c>
      <c r="H76" s="54"/>
      <c r="I76" s="54"/>
      <c r="J76" s="54">
        <v>0.9</v>
      </c>
      <c r="K76" s="54"/>
      <c r="L76" s="54"/>
      <c r="M76" s="54"/>
      <c r="N76" s="54"/>
      <c r="O76" s="54"/>
      <c r="P76" s="54">
        <v>4.0000000000000001E-3</v>
      </c>
      <c r="Q76" s="54">
        <v>8.9999999999999993E-3</v>
      </c>
      <c r="R76" s="54">
        <v>1.9E-2</v>
      </c>
      <c r="S76" s="54">
        <v>2E-3</v>
      </c>
      <c r="T76" s="55">
        <f t="shared" si="4"/>
        <v>5.1779999999999999</v>
      </c>
      <c r="U76" s="55">
        <f t="shared" si="5"/>
        <v>7.0540000000000003</v>
      </c>
      <c r="V76" s="55">
        <f t="shared" si="6"/>
        <v>10.682</v>
      </c>
      <c r="W76" s="53"/>
      <c r="X76" s="54">
        <f t="shared" si="7"/>
        <v>1.512</v>
      </c>
      <c r="Y76" s="54">
        <f t="shared" si="7"/>
        <v>3.383</v>
      </c>
      <c r="Z76" s="54">
        <f t="shared" si="7"/>
        <v>7.0010000000000003</v>
      </c>
    </row>
    <row r="77" spans="1:26" s="56" customFormat="1" ht="14.25" x14ac:dyDescent="0.25">
      <c r="A77" s="53">
        <v>2002</v>
      </c>
      <c r="B77" s="53" t="s">
        <v>194</v>
      </c>
      <c r="C77" s="53" t="s">
        <v>195</v>
      </c>
      <c r="D77" s="53">
        <v>1.512</v>
      </c>
      <c r="E77" s="53">
        <v>3.383</v>
      </c>
      <c r="F77" s="54">
        <v>7.0010000000000003</v>
      </c>
      <c r="G77" s="54">
        <v>2.7810000000000001</v>
      </c>
      <c r="H77" s="54"/>
      <c r="I77" s="54"/>
      <c r="J77" s="54">
        <v>1.5669999999999999</v>
      </c>
      <c r="K77" s="54">
        <v>1.131</v>
      </c>
      <c r="L77" s="54"/>
      <c r="M77" s="54"/>
      <c r="N77" s="54"/>
      <c r="O77" s="54"/>
      <c r="P77" s="54"/>
      <c r="Q77" s="54"/>
      <c r="R77" s="54"/>
      <c r="S77" s="54"/>
      <c r="T77" s="55">
        <f t="shared" si="4"/>
        <v>6.9910000000000005</v>
      </c>
      <c r="U77" s="55">
        <f t="shared" si="5"/>
        <v>8.8620000000000001</v>
      </c>
      <c r="V77" s="55">
        <f t="shared" si="6"/>
        <v>12.48</v>
      </c>
      <c r="W77" s="53"/>
      <c r="X77" s="54">
        <f t="shared" si="7"/>
        <v>1.512</v>
      </c>
      <c r="Y77" s="54">
        <f t="shared" si="7"/>
        <v>3.383</v>
      </c>
      <c r="Z77" s="54">
        <f t="shared" si="7"/>
        <v>7.0010000000000003</v>
      </c>
    </row>
    <row r="78" spans="1:26" s="56" customFormat="1" ht="14.25" x14ac:dyDescent="0.25">
      <c r="A78" s="53">
        <v>22006</v>
      </c>
      <c r="B78" s="53" t="s">
        <v>196</v>
      </c>
      <c r="C78" s="53" t="s">
        <v>394</v>
      </c>
      <c r="D78" s="53">
        <v>1.512</v>
      </c>
      <c r="E78" s="53">
        <v>3.383</v>
      </c>
      <c r="F78" s="54">
        <v>7.0010000000000003</v>
      </c>
      <c r="G78" s="54">
        <v>2.56</v>
      </c>
      <c r="H78" s="54"/>
      <c r="I78" s="54"/>
      <c r="J78" s="54">
        <v>0.745</v>
      </c>
      <c r="K78" s="54"/>
      <c r="L78" s="54"/>
      <c r="M78" s="54"/>
      <c r="N78" s="54"/>
      <c r="O78" s="54"/>
      <c r="P78" s="54"/>
      <c r="Q78" s="54"/>
      <c r="R78" s="54"/>
      <c r="S78" s="54"/>
      <c r="T78" s="55">
        <f t="shared" si="4"/>
        <v>4.8170000000000002</v>
      </c>
      <c r="U78" s="55">
        <f t="shared" si="5"/>
        <v>6.6879999999999997</v>
      </c>
      <c r="V78" s="55">
        <f t="shared" si="6"/>
        <v>10.305999999999999</v>
      </c>
      <c r="W78" s="53"/>
      <c r="X78" s="54">
        <f t="shared" si="7"/>
        <v>1.512</v>
      </c>
      <c r="Y78" s="54">
        <f t="shared" si="7"/>
        <v>3.383</v>
      </c>
      <c r="Z78" s="54">
        <f t="shared" si="7"/>
        <v>7.0010000000000003</v>
      </c>
    </row>
    <row r="79" spans="1:26" s="56" customFormat="1" ht="14.25" x14ac:dyDescent="0.25">
      <c r="A79" s="53">
        <v>13003</v>
      </c>
      <c r="B79" s="53" t="s">
        <v>198</v>
      </c>
      <c r="C79" s="53" t="s">
        <v>199</v>
      </c>
      <c r="D79" s="53">
        <v>1.512</v>
      </c>
      <c r="E79" s="53">
        <v>3.383</v>
      </c>
      <c r="F79" s="54">
        <v>7.0010000000000003</v>
      </c>
      <c r="G79" s="54">
        <v>2.7309999999999999</v>
      </c>
      <c r="H79" s="54"/>
      <c r="I79" s="54"/>
      <c r="J79" s="54">
        <v>1.5669999999999999</v>
      </c>
      <c r="K79" s="54">
        <v>0.378</v>
      </c>
      <c r="L79" s="54"/>
      <c r="M79" s="54">
        <v>0.29899999999999999</v>
      </c>
      <c r="N79" s="54">
        <v>0.66900000000000004</v>
      </c>
      <c r="O79" s="54">
        <v>1.3839999999999999</v>
      </c>
      <c r="P79" s="54"/>
      <c r="Q79" s="54"/>
      <c r="R79" s="54"/>
      <c r="S79" s="54"/>
      <c r="T79" s="55">
        <f t="shared" si="4"/>
        <v>6.487000000000001</v>
      </c>
      <c r="U79" s="55">
        <f t="shared" si="5"/>
        <v>8.7279999999999998</v>
      </c>
      <c r="V79" s="55">
        <f t="shared" si="6"/>
        <v>13.061</v>
      </c>
      <c r="W79" s="53"/>
      <c r="X79" s="54">
        <f t="shared" si="7"/>
        <v>1.8109999999999999</v>
      </c>
      <c r="Y79" s="54">
        <f t="shared" si="7"/>
        <v>4.0519999999999996</v>
      </c>
      <c r="Z79" s="54">
        <f t="shared" si="7"/>
        <v>8.3849999999999998</v>
      </c>
    </row>
    <row r="80" spans="1:26" s="56" customFormat="1" ht="14.25" x14ac:dyDescent="0.25">
      <c r="A80" s="53">
        <v>2003</v>
      </c>
      <c r="B80" s="53" t="s">
        <v>200</v>
      </c>
      <c r="C80" s="53" t="s">
        <v>201</v>
      </c>
      <c r="D80" s="53">
        <v>1.512</v>
      </c>
      <c r="E80" s="53">
        <v>3.383</v>
      </c>
      <c r="F80" s="54">
        <v>7.0010000000000003</v>
      </c>
      <c r="G80" s="54">
        <v>0.751</v>
      </c>
      <c r="H80" s="54"/>
      <c r="I80" s="54"/>
      <c r="J80" s="54">
        <v>0.47</v>
      </c>
      <c r="K80" s="54"/>
      <c r="L80" s="54"/>
      <c r="M80" s="54">
        <v>0.92100000000000004</v>
      </c>
      <c r="N80" s="54">
        <v>2.0609999999999999</v>
      </c>
      <c r="O80" s="54">
        <v>4.2649999999999997</v>
      </c>
      <c r="P80" s="54"/>
      <c r="Q80" s="54"/>
      <c r="R80" s="54"/>
      <c r="S80" s="54"/>
      <c r="T80" s="55">
        <f t="shared" si="4"/>
        <v>3.6539999999999999</v>
      </c>
      <c r="U80" s="55">
        <f t="shared" si="5"/>
        <v>6.665</v>
      </c>
      <c r="V80" s="55">
        <f t="shared" si="6"/>
        <v>12.487000000000002</v>
      </c>
      <c r="W80" s="53"/>
      <c r="X80" s="54">
        <f t="shared" si="7"/>
        <v>2.4329999999999998</v>
      </c>
      <c r="Y80" s="54">
        <f t="shared" si="7"/>
        <v>5.444</v>
      </c>
      <c r="Z80" s="54">
        <f t="shared" si="7"/>
        <v>11.266</v>
      </c>
    </row>
    <row r="81" spans="1:26" s="56" customFormat="1" ht="14.25" x14ac:dyDescent="0.25">
      <c r="A81" s="53">
        <v>37003</v>
      </c>
      <c r="B81" s="53" t="s">
        <v>202</v>
      </c>
      <c r="C81" s="53" t="s">
        <v>203</v>
      </c>
      <c r="D81" s="53">
        <v>1.512</v>
      </c>
      <c r="E81" s="53">
        <v>3.383</v>
      </c>
      <c r="F81" s="54">
        <v>7.0010000000000003</v>
      </c>
      <c r="G81" s="54">
        <v>1.387</v>
      </c>
      <c r="H81" s="54"/>
      <c r="I81" s="54"/>
      <c r="J81" s="54">
        <v>0.69399999999999995</v>
      </c>
      <c r="K81" s="54"/>
      <c r="L81" s="54"/>
      <c r="M81" s="54"/>
      <c r="N81" s="54"/>
      <c r="O81" s="54"/>
      <c r="P81" s="54">
        <v>2E-3</v>
      </c>
      <c r="Q81" s="54">
        <v>4.0000000000000001E-3</v>
      </c>
      <c r="R81" s="54">
        <v>8.9999999999999993E-3</v>
      </c>
      <c r="S81" s="54"/>
      <c r="T81" s="55">
        <f t="shared" si="4"/>
        <v>3.5949999999999998</v>
      </c>
      <c r="U81" s="55">
        <f t="shared" si="5"/>
        <v>5.4679999999999991</v>
      </c>
      <c r="V81" s="55">
        <f t="shared" si="6"/>
        <v>9.0910000000000011</v>
      </c>
      <c r="W81" s="53"/>
      <c r="X81" s="54">
        <f t="shared" si="7"/>
        <v>1.512</v>
      </c>
      <c r="Y81" s="54">
        <f t="shared" si="7"/>
        <v>3.383</v>
      </c>
      <c r="Z81" s="54">
        <f t="shared" si="7"/>
        <v>7.0010000000000003</v>
      </c>
    </row>
    <row r="82" spans="1:26" s="56" customFormat="1" ht="14.25" x14ac:dyDescent="0.25">
      <c r="A82" s="53">
        <v>35002</v>
      </c>
      <c r="B82" s="53" t="s">
        <v>204</v>
      </c>
      <c r="C82" s="53" t="s">
        <v>395</v>
      </c>
      <c r="D82" s="53">
        <v>1.512</v>
      </c>
      <c r="E82" s="53">
        <v>3.383</v>
      </c>
      <c r="F82" s="54">
        <v>7.0010000000000003</v>
      </c>
      <c r="G82" s="54">
        <v>1.3069999999999999</v>
      </c>
      <c r="H82" s="54"/>
      <c r="I82" s="54"/>
      <c r="J82" s="54">
        <v>1.3169999999999999</v>
      </c>
      <c r="K82" s="54"/>
      <c r="L82" s="54"/>
      <c r="M82" s="54"/>
      <c r="N82" s="54"/>
      <c r="O82" s="54"/>
      <c r="P82" s="54"/>
      <c r="Q82" s="54"/>
      <c r="R82" s="54"/>
      <c r="S82" s="54"/>
      <c r="T82" s="55">
        <f t="shared" si="4"/>
        <v>4.1360000000000001</v>
      </c>
      <c r="U82" s="55">
        <f t="shared" si="5"/>
        <v>6.0069999999999997</v>
      </c>
      <c r="V82" s="55">
        <f t="shared" si="6"/>
        <v>9.625</v>
      </c>
      <c r="W82" s="53"/>
      <c r="X82" s="54">
        <f t="shared" si="7"/>
        <v>1.512</v>
      </c>
      <c r="Y82" s="54">
        <f t="shared" si="7"/>
        <v>3.383</v>
      </c>
      <c r="Z82" s="54">
        <f t="shared" si="7"/>
        <v>7.0010000000000003</v>
      </c>
    </row>
    <row r="83" spans="1:26" s="56" customFormat="1" ht="14.25" x14ac:dyDescent="0.25">
      <c r="A83" s="53">
        <v>7002</v>
      </c>
      <c r="B83" s="53" t="s">
        <v>206</v>
      </c>
      <c r="C83" s="53" t="s">
        <v>207</v>
      </c>
      <c r="D83" s="53">
        <v>1.512</v>
      </c>
      <c r="E83" s="53">
        <v>3.383</v>
      </c>
      <c r="F83" s="54">
        <v>7.0010000000000003</v>
      </c>
      <c r="G83" s="54">
        <v>1.625</v>
      </c>
      <c r="H83" s="54"/>
      <c r="I83" s="54"/>
      <c r="J83" s="54">
        <v>0.60499999999999998</v>
      </c>
      <c r="K83" s="54"/>
      <c r="L83" s="54"/>
      <c r="M83" s="54"/>
      <c r="N83" s="54"/>
      <c r="O83" s="54"/>
      <c r="P83" s="54"/>
      <c r="Q83" s="54"/>
      <c r="R83" s="54"/>
      <c r="S83" s="54"/>
      <c r="T83" s="55">
        <f t="shared" si="4"/>
        <v>3.742</v>
      </c>
      <c r="U83" s="55">
        <f t="shared" si="5"/>
        <v>5.6129999999999995</v>
      </c>
      <c r="V83" s="55">
        <f t="shared" si="6"/>
        <v>9.2310000000000016</v>
      </c>
      <c r="W83" s="53"/>
      <c r="X83" s="54">
        <f t="shared" si="7"/>
        <v>1.512</v>
      </c>
      <c r="Y83" s="54">
        <f t="shared" si="7"/>
        <v>3.383</v>
      </c>
      <c r="Z83" s="54">
        <f t="shared" si="7"/>
        <v>7.0010000000000003</v>
      </c>
    </row>
    <row r="84" spans="1:26" s="56" customFormat="1" ht="14.25" x14ac:dyDescent="0.25">
      <c r="A84" s="53">
        <v>38003</v>
      </c>
      <c r="B84" s="53" t="s">
        <v>208</v>
      </c>
      <c r="C84" s="53" t="s">
        <v>209</v>
      </c>
      <c r="D84" s="53">
        <v>1.512</v>
      </c>
      <c r="E84" s="53">
        <v>3.383</v>
      </c>
      <c r="F84" s="54">
        <v>7.0010000000000003</v>
      </c>
      <c r="G84" s="54">
        <v>1.9039999999999999</v>
      </c>
      <c r="H84" s="54"/>
      <c r="I84" s="54"/>
      <c r="J84" s="54">
        <v>1.5669999999999999</v>
      </c>
      <c r="K84" s="54"/>
      <c r="L84" s="54"/>
      <c r="M84" s="54">
        <v>1.3779999999999999</v>
      </c>
      <c r="N84" s="54">
        <v>3.0830000000000002</v>
      </c>
      <c r="O84" s="54">
        <v>6.3810000000000002</v>
      </c>
      <c r="P84" s="54"/>
      <c r="Q84" s="54"/>
      <c r="R84" s="54"/>
      <c r="S84" s="54"/>
      <c r="T84" s="55">
        <f t="shared" si="4"/>
        <v>6.3609999999999998</v>
      </c>
      <c r="U84" s="55">
        <f t="shared" si="5"/>
        <v>9.9370000000000012</v>
      </c>
      <c r="V84" s="55">
        <f t="shared" si="6"/>
        <v>16.853000000000002</v>
      </c>
      <c r="W84" s="53"/>
      <c r="X84" s="54">
        <f t="shared" si="7"/>
        <v>2.8899999999999997</v>
      </c>
      <c r="Y84" s="54">
        <f t="shared" si="7"/>
        <v>6.4660000000000002</v>
      </c>
      <c r="Z84" s="54">
        <f t="shared" si="7"/>
        <v>13.382000000000001</v>
      </c>
    </row>
    <row r="85" spans="1:26" s="56" customFormat="1" ht="14.25" x14ac:dyDescent="0.25">
      <c r="A85" s="53">
        <v>45005</v>
      </c>
      <c r="B85" s="53" t="s">
        <v>210</v>
      </c>
      <c r="C85" s="53" t="s">
        <v>396</v>
      </c>
      <c r="D85" s="53">
        <v>1.512</v>
      </c>
      <c r="E85" s="53">
        <v>3.383</v>
      </c>
      <c r="F85" s="54">
        <v>7.0010000000000003</v>
      </c>
      <c r="G85" s="54">
        <v>1.25</v>
      </c>
      <c r="H85" s="54"/>
      <c r="I85" s="54"/>
      <c r="J85" s="54">
        <v>0.59</v>
      </c>
      <c r="K85" s="54">
        <v>0.55000000000000004</v>
      </c>
      <c r="L85" s="54"/>
      <c r="M85" s="54"/>
      <c r="N85" s="54"/>
      <c r="O85" s="54"/>
      <c r="P85" s="54"/>
      <c r="Q85" s="54"/>
      <c r="R85" s="54"/>
      <c r="S85" s="54"/>
      <c r="T85" s="55">
        <f t="shared" si="4"/>
        <v>3.9020000000000001</v>
      </c>
      <c r="U85" s="55">
        <f t="shared" si="5"/>
        <v>5.7729999999999997</v>
      </c>
      <c r="V85" s="55">
        <f t="shared" si="6"/>
        <v>9.3910000000000018</v>
      </c>
      <c r="W85" s="53"/>
      <c r="X85" s="54">
        <f t="shared" si="7"/>
        <v>1.512</v>
      </c>
      <c r="Y85" s="54">
        <f t="shared" si="7"/>
        <v>3.383</v>
      </c>
      <c r="Z85" s="54">
        <f t="shared" si="7"/>
        <v>7.0010000000000003</v>
      </c>
    </row>
    <row r="86" spans="1:26" s="56" customFormat="1" ht="14.25" x14ac:dyDescent="0.25">
      <c r="A86" s="53">
        <v>40001</v>
      </c>
      <c r="B86" s="53" t="s">
        <v>212</v>
      </c>
      <c r="C86" s="53" t="s">
        <v>213</v>
      </c>
      <c r="D86" s="53">
        <v>1.512</v>
      </c>
      <c r="E86" s="53">
        <v>3.383</v>
      </c>
      <c r="F86" s="54">
        <v>7.0010000000000003</v>
      </c>
      <c r="G86" s="54">
        <v>2.9710000000000001</v>
      </c>
      <c r="H86" s="54"/>
      <c r="I86" s="54"/>
      <c r="J86" s="54">
        <v>1.5669999999999999</v>
      </c>
      <c r="K86" s="54"/>
      <c r="L86" s="54"/>
      <c r="M86" s="54"/>
      <c r="N86" s="54"/>
      <c r="O86" s="54"/>
      <c r="P86" s="54">
        <v>1E-3</v>
      </c>
      <c r="Q86" s="54">
        <v>2E-3</v>
      </c>
      <c r="R86" s="54">
        <v>5.0000000000000001E-3</v>
      </c>
      <c r="S86" s="54">
        <v>1E-3</v>
      </c>
      <c r="T86" s="55">
        <f t="shared" si="4"/>
        <v>6.0520000000000014</v>
      </c>
      <c r="U86" s="55">
        <f t="shared" si="5"/>
        <v>7.9240000000000004</v>
      </c>
      <c r="V86" s="55">
        <f t="shared" si="6"/>
        <v>11.545000000000002</v>
      </c>
      <c r="W86" s="53"/>
      <c r="X86" s="54">
        <f t="shared" si="7"/>
        <v>1.512</v>
      </c>
      <c r="Y86" s="54">
        <f t="shared" si="7"/>
        <v>3.383</v>
      </c>
      <c r="Z86" s="54">
        <f t="shared" si="7"/>
        <v>7.0010000000000003</v>
      </c>
    </row>
    <row r="87" spans="1:26" s="56" customFormat="1" ht="14.25" x14ac:dyDescent="0.25">
      <c r="A87" s="53">
        <v>52004</v>
      </c>
      <c r="B87" s="53" t="s">
        <v>214</v>
      </c>
      <c r="C87" s="53" t="s">
        <v>215</v>
      </c>
      <c r="D87" s="53">
        <v>1.512</v>
      </c>
      <c r="E87" s="53">
        <v>3.383</v>
      </c>
      <c r="F87" s="54">
        <v>7.0010000000000003</v>
      </c>
      <c r="G87" s="54">
        <v>2.0409999999999999</v>
      </c>
      <c r="H87" s="54"/>
      <c r="I87" s="54"/>
      <c r="J87" s="54">
        <v>1.5669999999999999</v>
      </c>
      <c r="K87" s="54"/>
      <c r="L87" s="54"/>
      <c r="M87" s="54">
        <v>0.22800000000000001</v>
      </c>
      <c r="N87" s="54">
        <v>0.51</v>
      </c>
      <c r="O87" s="54">
        <v>1.056</v>
      </c>
      <c r="P87" s="54">
        <v>1E-3</v>
      </c>
      <c r="Q87" s="54">
        <v>2E-3</v>
      </c>
      <c r="R87" s="54">
        <v>5.0000000000000001E-3</v>
      </c>
      <c r="S87" s="54"/>
      <c r="T87" s="55">
        <f t="shared" si="4"/>
        <v>5.3490000000000002</v>
      </c>
      <c r="U87" s="55">
        <f t="shared" si="5"/>
        <v>7.5029999999999992</v>
      </c>
      <c r="V87" s="55">
        <f t="shared" si="6"/>
        <v>11.67</v>
      </c>
      <c r="W87" s="53"/>
      <c r="X87" s="54">
        <f t="shared" si="7"/>
        <v>1.74</v>
      </c>
      <c r="Y87" s="54">
        <f t="shared" si="7"/>
        <v>3.8929999999999998</v>
      </c>
      <c r="Z87" s="54">
        <f t="shared" si="7"/>
        <v>8.0570000000000004</v>
      </c>
    </row>
    <row r="88" spans="1:26" s="56" customFormat="1" ht="14.25" x14ac:dyDescent="0.25">
      <c r="A88" s="53">
        <v>41004</v>
      </c>
      <c r="B88" s="53" t="s">
        <v>216</v>
      </c>
      <c r="C88" s="53" t="s">
        <v>217</v>
      </c>
      <c r="D88" s="53">
        <v>1.512</v>
      </c>
      <c r="E88" s="53">
        <v>3.383</v>
      </c>
      <c r="F88" s="54">
        <v>7.0010000000000003</v>
      </c>
      <c r="G88" s="54">
        <v>2.5249999999999999</v>
      </c>
      <c r="H88" s="54"/>
      <c r="I88" s="54">
        <v>0.219</v>
      </c>
      <c r="J88" s="54">
        <v>1.5669999999999999</v>
      </c>
      <c r="K88" s="54">
        <v>1.54</v>
      </c>
      <c r="L88" s="54"/>
      <c r="M88" s="54"/>
      <c r="N88" s="54"/>
      <c r="O88" s="54"/>
      <c r="P88" s="54"/>
      <c r="Q88" s="54"/>
      <c r="R88" s="54"/>
      <c r="S88" s="54"/>
      <c r="T88" s="55">
        <f t="shared" si="4"/>
        <v>7.3630000000000004</v>
      </c>
      <c r="U88" s="55">
        <f t="shared" si="5"/>
        <v>9.234</v>
      </c>
      <c r="V88" s="55">
        <f t="shared" si="6"/>
        <v>12.851999999999999</v>
      </c>
      <c r="W88" s="53"/>
      <c r="X88" s="54">
        <f t="shared" si="7"/>
        <v>1.512</v>
      </c>
      <c r="Y88" s="54">
        <f t="shared" si="7"/>
        <v>3.383</v>
      </c>
      <c r="Z88" s="54">
        <f t="shared" si="7"/>
        <v>7.0010000000000003</v>
      </c>
    </row>
    <row r="89" spans="1:26" s="56" customFormat="1" ht="14.25" x14ac:dyDescent="0.25">
      <c r="A89" s="53">
        <v>44002</v>
      </c>
      <c r="B89" s="53" t="s">
        <v>218</v>
      </c>
      <c r="C89" s="53" t="s">
        <v>219</v>
      </c>
      <c r="D89" s="53">
        <v>1.512</v>
      </c>
      <c r="E89" s="53">
        <v>3.383</v>
      </c>
      <c r="F89" s="54">
        <v>7.0010000000000003</v>
      </c>
      <c r="G89" s="54">
        <v>2.8</v>
      </c>
      <c r="H89" s="54"/>
      <c r="I89" s="54"/>
      <c r="J89" s="54">
        <v>1</v>
      </c>
      <c r="K89" s="54"/>
      <c r="L89" s="54"/>
      <c r="M89" s="54"/>
      <c r="N89" s="54"/>
      <c r="O89" s="54"/>
      <c r="P89" s="54"/>
      <c r="Q89" s="54"/>
      <c r="R89" s="54"/>
      <c r="S89" s="54"/>
      <c r="T89" s="55">
        <f t="shared" si="4"/>
        <v>5.3119999999999994</v>
      </c>
      <c r="U89" s="55">
        <f t="shared" si="5"/>
        <v>7.1829999999999998</v>
      </c>
      <c r="V89" s="55">
        <f t="shared" si="6"/>
        <v>10.801</v>
      </c>
      <c r="W89" s="53"/>
      <c r="X89" s="54">
        <f t="shared" si="7"/>
        <v>1.512</v>
      </c>
      <c r="Y89" s="54">
        <f t="shared" si="7"/>
        <v>3.383</v>
      </c>
      <c r="Z89" s="54">
        <f t="shared" si="7"/>
        <v>7.0010000000000003</v>
      </c>
    </row>
    <row r="90" spans="1:26" s="56" customFormat="1" ht="14.25" x14ac:dyDescent="0.25">
      <c r="A90" s="53">
        <v>42001</v>
      </c>
      <c r="B90" s="53" t="s">
        <v>220</v>
      </c>
      <c r="C90" s="53" t="s">
        <v>221</v>
      </c>
      <c r="D90" s="53">
        <v>1.512</v>
      </c>
      <c r="E90" s="53">
        <v>3.383</v>
      </c>
      <c r="F90" s="54">
        <v>7.0010000000000003</v>
      </c>
      <c r="G90" s="54">
        <v>2.84</v>
      </c>
      <c r="H90" s="54"/>
      <c r="I90" s="54"/>
      <c r="J90" s="54">
        <v>0.1</v>
      </c>
      <c r="K90" s="54"/>
      <c r="L90" s="54"/>
      <c r="M90" s="54"/>
      <c r="N90" s="54"/>
      <c r="O90" s="54"/>
      <c r="P90" s="54"/>
      <c r="Q90" s="54"/>
      <c r="R90" s="54"/>
      <c r="S90" s="54"/>
      <c r="T90" s="55">
        <f t="shared" si="4"/>
        <v>4.452</v>
      </c>
      <c r="U90" s="55">
        <f t="shared" si="5"/>
        <v>6.3229999999999995</v>
      </c>
      <c r="V90" s="55">
        <f t="shared" si="6"/>
        <v>9.9410000000000007</v>
      </c>
      <c r="W90" s="53"/>
      <c r="X90" s="54">
        <f t="shared" si="7"/>
        <v>1.512</v>
      </c>
      <c r="Y90" s="54">
        <f t="shared" si="7"/>
        <v>3.383</v>
      </c>
      <c r="Z90" s="54">
        <f t="shared" si="7"/>
        <v>7.0010000000000003</v>
      </c>
    </row>
    <row r="91" spans="1:26" s="56" customFormat="1" ht="14.25" x14ac:dyDescent="0.25">
      <c r="A91" s="53">
        <v>39002</v>
      </c>
      <c r="B91" s="53" t="s">
        <v>222</v>
      </c>
      <c r="C91" s="53" t="s">
        <v>397</v>
      </c>
      <c r="D91" s="53">
        <v>1.512</v>
      </c>
      <c r="E91" s="53">
        <v>3.383</v>
      </c>
      <c r="F91" s="54">
        <v>7.0010000000000003</v>
      </c>
      <c r="G91" s="54">
        <v>2.794</v>
      </c>
      <c r="H91" s="54"/>
      <c r="I91" s="54"/>
      <c r="J91" s="54">
        <v>1.367</v>
      </c>
      <c r="K91" s="54">
        <v>0.47099999999999997</v>
      </c>
      <c r="L91" s="54"/>
      <c r="M91" s="54">
        <v>4.5999999999999999E-2</v>
      </c>
      <c r="N91" s="54">
        <v>0.10299999999999999</v>
      </c>
      <c r="O91" s="54">
        <v>0.21299999999999999</v>
      </c>
      <c r="P91" s="54">
        <v>3.0000000000000001E-3</v>
      </c>
      <c r="Q91" s="54">
        <v>7.0000000000000001E-3</v>
      </c>
      <c r="R91" s="54">
        <v>1.4E-2</v>
      </c>
      <c r="S91" s="54">
        <v>2E-3</v>
      </c>
      <c r="T91" s="55">
        <f t="shared" si="4"/>
        <v>6.1950000000000003</v>
      </c>
      <c r="U91" s="55">
        <f t="shared" si="5"/>
        <v>8.1269999999999989</v>
      </c>
      <c r="V91" s="55">
        <f t="shared" si="6"/>
        <v>11.861999999999998</v>
      </c>
      <c r="W91" s="53"/>
      <c r="X91" s="54">
        <f t="shared" si="7"/>
        <v>1.5580000000000001</v>
      </c>
      <c r="Y91" s="54">
        <f t="shared" si="7"/>
        <v>3.4860000000000002</v>
      </c>
      <c r="Z91" s="54">
        <f t="shared" si="7"/>
        <v>7.2140000000000004</v>
      </c>
    </row>
    <row r="92" spans="1:26" s="56" customFormat="1" ht="14.25" x14ac:dyDescent="0.25">
      <c r="A92" s="53">
        <v>60003</v>
      </c>
      <c r="B92" s="53" t="s">
        <v>224</v>
      </c>
      <c r="C92" s="53" t="s">
        <v>225</v>
      </c>
      <c r="D92" s="53">
        <v>1.512</v>
      </c>
      <c r="E92" s="53">
        <v>3.383</v>
      </c>
      <c r="F92" s="54">
        <v>7.0010000000000003</v>
      </c>
      <c r="G92" s="54">
        <v>2.4769999999999999</v>
      </c>
      <c r="H92" s="54"/>
      <c r="I92" s="54"/>
      <c r="J92" s="54">
        <v>1.5669999999999999</v>
      </c>
      <c r="K92" s="54"/>
      <c r="L92" s="54"/>
      <c r="M92" s="54"/>
      <c r="N92" s="54"/>
      <c r="O92" s="54"/>
      <c r="P92" s="54"/>
      <c r="Q92" s="54"/>
      <c r="R92" s="54"/>
      <c r="S92" s="54"/>
      <c r="T92" s="55">
        <f t="shared" si="4"/>
        <v>5.556</v>
      </c>
      <c r="U92" s="55">
        <f t="shared" si="5"/>
        <v>7.4269999999999996</v>
      </c>
      <c r="V92" s="55">
        <f t="shared" si="6"/>
        <v>11.045</v>
      </c>
      <c r="W92" s="53"/>
      <c r="X92" s="54">
        <f t="shared" si="7"/>
        <v>1.512</v>
      </c>
      <c r="Y92" s="54">
        <f t="shared" si="7"/>
        <v>3.383</v>
      </c>
      <c r="Z92" s="54">
        <f t="shared" si="7"/>
        <v>7.0010000000000003</v>
      </c>
    </row>
    <row r="93" spans="1:26" s="56" customFormat="1" ht="14.25" x14ac:dyDescent="0.25">
      <c r="A93" s="53">
        <v>43007</v>
      </c>
      <c r="B93" s="53" t="s">
        <v>226</v>
      </c>
      <c r="C93" s="53" t="s">
        <v>227</v>
      </c>
      <c r="D93" s="53">
        <v>1.512</v>
      </c>
      <c r="E93" s="53">
        <v>3.383</v>
      </c>
      <c r="F93" s="54">
        <v>7.0010000000000003</v>
      </c>
      <c r="G93" s="54">
        <v>2.3109999999999999</v>
      </c>
      <c r="H93" s="54"/>
      <c r="I93" s="54"/>
      <c r="J93" s="54">
        <v>1.5669999999999999</v>
      </c>
      <c r="K93" s="54">
        <v>0.54100000000000004</v>
      </c>
      <c r="L93" s="54"/>
      <c r="M93" s="54">
        <v>0.503</v>
      </c>
      <c r="N93" s="54">
        <v>1.125</v>
      </c>
      <c r="O93" s="54">
        <v>2.3290000000000002</v>
      </c>
      <c r="P93" s="54"/>
      <c r="Q93" s="54"/>
      <c r="R93" s="54"/>
      <c r="S93" s="54"/>
      <c r="T93" s="55">
        <f t="shared" si="4"/>
        <v>6.4340000000000002</v>
      </c>
      <c r="U93" s="55">
        <f t="shared" si="5"/>
        <v>8.9269999999999996</v>
      </c>
      <c r="V93" s="55">
        <f t="shared" si="6"/>
        <v>13.749000000000002</v>
      </c>
      <c r="W93" s="53"/>
      <c r="X93" s="54">
        <f t="shared" si="7"/>
        <v>2.0150000000000001</v>
      </c>
      <c r="Y93" s="54">
        <f t="shared" si="7"/>
        <v>4.508</v>
      </c>
      <c r="Z93" s="54">
        <f t="shared" si="7"/>
        <v>9.33</v>
      </c>
    </row>
    <row r="94" spans="1:26" s="58" customFormat="1" ht="14.25" x14ac:dyDescent="0.25">
      <c r="A94" s="53">
        <v>15001</v>
      </c>
      <c r="B94" s="53" t="s">
        <v>228</v>
      </c>
      <c r="C94" s="53" t="s">
        <v>229</v>
      </c>
      <c r="D94" s="53">
        <v>1.512</v>
      </c>
      <c r="E94" s="53">
        <v>3.383</v>
      </c>
      <c r="F94" s="54">
        <v>7.0010000000000003</v>
      </c>
      <c r="G94" s="54">
        <v>1.843</v>
      </c>
      <c r="H94" s="54"/>
      <c r="I94" s="54"/>
      <c r="J94" s="54">
        <v>1.5669999999999999</v>
      </c>
      <c r="K94" s="54"/>
      <c r="L94" s="54"/>
      <c r="M94" s="54">
        <v>0.55900000000000005</v>
      </c>
      <c r="N94" s="54">
        <v>1.2509999999999999</v>
      </c>
      <c r="O94" s="54">
        <v>2.5880000000000001</v>
      </c>
      <c r="P94" s="54">
        <v>1E-3</v>
      </c>
      <c r="Q94" s="54">
        <v>2E-3</v>
      </c>
      <c r="R94" s="54">
        <v>5.0000000000000001E-3</v>
      </c>
      <c r="S94" s="54"/>
      <c r="T94" s="55">
        <f t="shared" si="4"/>
        <v>5.4820000000000002</v>
      </c>
      <c r="U94" s="55">
        <f t="shared" si="5"/>
        <v>8.0460000000000012</v>
      </c>
      <c r="V94" s="55">
        <f t="shared" si="6"/>
        <v>13.004000000000003</v>
      </c>
      <c r="W94" s="57"/>
      <c r="X94" s="54">
        <f t="shared" si="7"/>
        <v>2.0710000000000002</v>
      </c>
      <c r="Y94" s="54">
        <f t="shared" si="7"/>
        <v>4.6340000000000003</v>
      </c>
      <c r="Z94" s="54">
        <f t="shared" si="7"/>
        <v>9.5890000000000004</v>
      </c>
    </row>
    <row r="95" spans="1:26" s="56" customFormat="1" ht="14.25" x14ac:dyDescent="0.25">
      <c r="A95" s="53">
        <v>15002</v>
      </c>
      <c r="B95" s="53" t="s">
        <v>230</v>
      </c>
      <c r="C95" s="53" t="s">
        <v>231</v>
      </c>
      <c r="D95" s="53">
        <v>1.512</v>
      </c>
      <c r="E95" s="53">
        <v>3.383</v>
      </c>
      <c r="F95" s="54">
        <v>7.0010000000000003</v>
      </c>
      <c r="G95" s="54">
        <v>2.0099999999999998</v>
      </c>
      <c r="H95" s="54"/>
      <c r="I95" s="54"/>
      <c r="J95" s="54">
        <v>1.5669999999999999</v>
      </c>
      <c r="K95" s="54"/>
      <c r="L95" s="54"/>
      <c r="M95" s="54"/>
      <c r="N95" s="54"/>
      <c r="O95" s="54"/>
      <c r="P95" s="54"/>
      <c r="Q95" s="54"/>
      <c r="R95" s="54"/>
      <c r="S95" s="54"/>
      <c r="T95" s="55">
        <f t="shared" si="4"/>
        <v>5.0889999999999995</v>
      </c>
      <c r="U95" s="55">
        <f t="shared" si="5"/>
        <v>6.96</v>
      </c>
      <c r="V95" s="55">
        <f t="shared" si="6"/>
        <v>10.577999999999999</v>
      </c>
      <c r="W95" s="53"/>
      <c r="X95" s="54">
        <f t="shared" si="7"/>
        <v>1.512</v>
      </c>
      <c r="Y95" s="54">
        <f t="shared" si="7"/>
        <v>3.383</v>
      </c>
      <c r="Z95" s="54">
        <f t="shared" si="7"/>
        <v>7.0010000000000003</v>
      </c>
    </row>
    <row r="96" spans="1:26" s="56" customFormat="1" ht="14.25" x14ac:dyDescent="0.25">
      <c r="A96" s="53">
        <v>46001</v>
      </c>
      <c r="B96" s="53" t="s">
        <v>232</v>
      </c>
      <c r="C96" s="53" t="s">
        <v>233</v>
      </c>
      <c r="D96" s="53">
        <v>1.512</v>
      </c>
      <c r="E96" s="53">
        <v>3.383</v>
      </c>
      <c r="F96" s="54">
        <v>7.0010000000000003</v>
      </c>
      <c r="G96" s="54">
        <v>2.9129999999999998</v>
      </c>
      <c r="H96" s="54"/>
      <c r="I96" s="54"/>
      <c r="J96" s="54">
        <v>1.5669999999999999</v>
      </c>
      <c r="K96" s="54"/>
      <c r="L96" s="54"/>
      <c r="M96" s="54"/>
      <c r="N96" s="54"/>
      <c r="O96" s="54"/>
      <c r="P96" s="54">
        <v>3.4000000000000002E-2</v>
      </c>
      <c r="Q96" s="54">
        <v>7.5999999999999998E-2</v>
      </c>
      <c r="R96" s="54">
        <v>0.157</v>
      </c>
      <c r="S96" s="54">
        <v>2.1000000000000001E-2</v>
      </c>
      <c r="T96" s="55">
        <f t="shared" si="4"/>
        <v>6.0469999999999997</v>
      </c>
      <c r="U96" s="55">
        <f t="shared" si="5"/>
        <v>7.9599999999999991</v>
      </c>
      <c r="V96" s="55">
        <f t="shared" si="6"/>
        <v>11.659000000000001</v>
      </c>
      <c r="W96" s="53"/>
      <c r="X96" s="54">
        <f t="shared" si="7"/>
        <v>1.512</v>
      </c>
      <c r="Y96" s="54">
        <f t="shared" si="7"/>
        <v>3.383</v>
      </c>
      <c r="Z96" s="54">
        <f t="shared" si="7"/>
        <v>7.0010000000000003</v>
      </c>
    </row>
    <row r="97" spans="1:26" s="56" customFormat="1" ht="14.25" x14ac:dyDescent="0.25">
      <c r="A97" s="53">
        <v>33002</v>
      </c>
      <c r="B97" s="53" t="s">
        <v>234</v>
      </c>
      <c r="C97" s="53" t="s">
        <v>235</v>
      </c>
      <c r="D97" s="53">
        <v>1.512</v>
      </c>
      <c r="E97" s="53">
        <v>3.383</v>
      </c>
      <c r="F97" s="54">
        <v>7.0010000000000003</v>
      </c>
      <c r="G97" s="54">
        <v>2.67</v>
      </c>
      <c r="H97" s="54"/>
      <c r="I97" s="54"/>
      <c r="J97" s="54">
        <v>1.5669999999999999</v>
      </c>
      <c r="K97" s="54"/>
      <c r="L97" s="54"/>
      <c r="M97" s="54"/>
      <c r="N97" s="54"/>
      <c r="O97" s="54"/>
      <c r="P97" s="54">
        <v>1E-3</v>
      </c>
      <c r="Q97" s="54">
        <v>2E-3</v>
      </c>
      <c r="R97" s="54">
        <v>5.0000000000000001E-3</v>
      </c>
      <c r="S97" s="54"/>
      <c r="T97" s="55">
        <f t="shared" si="4"/>
        <v>5.7500000000000009</v>
      </c>
      <c r="U97" s="55">
        <f t="shared" si="5"/>
        <v>7.6219999999999999</v>
      </c>
      <c r="V97" s="55">
        <f t="shared" si="6"/>
        <v>11.243</v>
      </c>
      <c r="W97" s="53"/>
      <c r="X97" s="54">
        <f t="shared" si="7"/>
        <v>1.512</v>
      </c>
      <c r="Y97" s="54">
        <f t="shared" si="7"/>
        <v>3.383</v>
      </c>
      <c r="Z97" s="54">
        <f t="shared" si="7"/>
        <v>7.0010000000000003</v>
      </c>
    </row>
    <row r="98" spans="1:26" s="56" customFormat="1" ht="14.25" x14ac:dyDescent="0.25">
      <c r="A98" s="53">
        <v>25004</v>
      </c>
      <c r="B98" s="53" t="s">
        <v>236</v>
      </c>
      <c r="C98" s="53" t="s">
        <v>237</v>
      </c>
      <c r="D98" s="53">
        <v>1.512</v>
      </c>
      <c r="E98" s="53">
        <v>3.383</v>
      </c>
      <c r="F98" s="54">
        <v>7.0010000000000003</v>
      </c>
      <c r="G98" s="54">
        <v>1.7230000000000001</v>
      </c>
      <c r="H98" s="54"/>
      <c r="I98" s="54"/>
      <c r="J98" s="54">
        <v>1.5669999999999999</v>
      </c>
      <c r="K98" s="54"/>
      <c r="L98" s="54"/>
      <c r="M98" s="54"/>
      <c r="N98" s="54"/>
      <c r="O98" s="54"/>
      <c r="P98" s="54">
        <v>1E-3</v>
      </c>
      <c r="Q98" s="54">
        <v>2E-3</v>
      </c>
      <c r="R98" s="54">
        <v>5.0000000000000001E-3</v>
      </c>
      <c r="S98" s="54"/>
      <c r="T98" s="55">
        <f t="shared" si="4"/>
        <v>4.8030000000000008</v>
      </c>
      <c r="U98" s="55">
        <f t="shared" si="5"/>
        <v>6.6749999999999998</v>
      </c>
      <c r="V98" s="55">
        <f t="shared" si="6"/>
        <v>10.296000000000001</v>
      </c>
      <c r="W98" s="53"/>
      <c r="X98" s="54">
        <f t="shared" si="7"/>
        <v>1.512</v>
      </c>
      <c r="Y98" s="54">
        <f t="shared" si="7"/>
        <v>3.383</v>
      </c>
      <c r="Z98" s="54">
        <f t="shared" si="7"/>
        <v>7.0010000000000003</v>
      </c>
    </row>
    <row r="99" spans="1:26" s="56" customFormat="1" ht="14.25" x14ac:dyDescent="0.25">
      <c r="A99" s="53">
        <v>29004</v>
      </c>
      <c r="B99" s="53" t="s">
        <v>238</v>
      </c>
      <c r="C99" s="53" t="s">
        <v>239</v>
      </c>
      <c r="D99" s="53">
        <v>1.512</v>
      </c>
      <c r="E99" s="53">
        <v>3.383</v>
      </c>
      <c r="F99" s="54">
        <v>7.0010000000000003</v>
      </c>
      <c r="G99" s="54">
        <v>1.2529999999999999</v>
      </c>
      <c r="H99" s="54"/>
      <c r="I99" s="54"/>
      <c r="J99" s="54">
        <v>0.432</v>
      </c>
      <c r="K99" s="54"/>
      <c r="L99" s="54"/>
      <c r="M99" s="54">
        <v>0.25</v>
      </c>
      <c r="N99" s="54">
        <v>0.55900000000000005</v>
      </c>
      <c r="O99" s="54">
        <v>1.1579999999999999</v>
      </c>
      <c r="P99" s="54"/>
      <c r="Q99" s="54"/>
      <c r="R99" s="54"/>
      <c r="S99" s="54"/>
      <c r="T99" s="55">
        <f t="shared" si="4"/>
        <v>3.4469999999999996</v>
      </c>
      <c r="U99" s="55">
        <f t="shared" si="5"/>
        <v>5.6270000000000007</v>
      </c>
      <c r="V99" s="55">
        <f t="shared" si="6"/>
        <v>9.8439999999999994</v>
      </c>
      <c r="W99" s="53"/>
      <c r="X99" s="54">
        <f t="shared" si="7"/>
        <v>1.762</v>
      </c>
      <c r="Y99" s="54">
        <f t="shared" si="7"/>
        <v>3.9420000000000002</v>
      </c>
      <c r="Z99" s="54">
        <f t="shared" si="7"/>
        <v>8.1590000000000007</v>
      </c>
    </row>
    <row r="100" spans="1:26" s="56" customFormat="1" ht="14.25" x14ac:dyDescent="0.25">
      <c r="A100" s="53">
        <v>17002</v>
      </c>
      <c r="B100" s="53" t="s">
        <v>240</v>
      </c>
      <c r="C100" s="53" t="s">
        <v>241</v>
      </c>
      <c r="D100" s="53">
        <v>1.512</v>
      </c>
      <c r="E100" s="53">
        <v>3.383</v>
      </c>
      <c r="F100" s="54">
        <v>7.0010000000000003</v>
      </c>
      <c r="G100" s="54">
        <v>2.7879999999999998</v>
      </c>
      <c r="H100" s="54"/>
      <c r="I100" s="54"/>
      <c r="J100" s="54">
        <v>1.5669999999999999</v>
      </c>
      <c r="K100" s="54"/>
      <c r="L100" s="54"/>
      <c r="M100" s="54"/>
      <c r="N100" s="54"/>
      <c r="O100" s="54"/>
      <c r="P100" s="54">
        <v>1.2E-2</v>
      </c>
      <c r="Q100" s="54">
        <v>2.7E-2</v>
      </c>
      <c r="R100" s="54">
        <v>5.6000000000000001E-2</v>
      </c>
      <c r="S100" s="54">
        <v>0.01</v>
      </c>
      <c r="T100" s="55">
        <f t="shared" si="4"/>
        <v>5.8889999999999993</v>
      </c>
      <c r="U100" s="55">
        <f t="shared" si="5"/>
        <v>7.7749999999999995</v>
      </c>
      <c r="V100" s="55">
        <f t="shared" si="6"/>
        <v>11.421999999999999</v>
      </c>
      <c r="W100" s="53"/>
      <c r="X100" s="54">
        <f t="shared" si="7"/>
        <v>1.512</v>
      </c>
      <c r="Y100" s="54">
        <f t="shared" si="7"/>
        <v>3.383</v>
      </c>
      <c r="Z100" s="54">
        <f t="shared" si="7"/>
        <v>7.0010000000000003</v>
      </c>
    </row>
    <row r="101" spans="1:26" s="56" customFormat="1" ht="14.25" x14ac:dyDescent="0.25">
      <c r="A101" s="53">
        <v>62006</v>
      </c>
      <c r="B101" s="53" t="s">
        <v>242</v>
      </c>
      <c r="C101" s="53" t="s">
        <v>243</v>
      </c>
      <c r="D101" s="53">
        <v>1.512</v>
      </c>
      <c r="E101" s="53">
        <v>3.383</v>
      </c>
      <c r="F101" s="54">
        <v>7.0010000000000003</v>
      </c>
      <c r="G101" s="54">
        <v>2.4950000000000001</v>
      </c>
      <c r="H101" s="54"/>
      <c r="I101" s="54"/>
      <c r="J101" s="54">
        <v>1.5669999999999999</v>
      </c>
      <c r="K101" s="54">
        <v>2.274</v>
      </c>
      <c r="L101" s="54"/>
      <c r="M101" s="54">
        <v>0.27900000000000003</v>
      </c>
      <c r="N101" s="54">
        <v>0.624</v>
      </c>
      <c r="O101" s="54">
        <v>1.292</v>
      </c>
      <c r="P101" s="54">
        <v>4.0000000000000001E-3</v>
      </c>
      <c r="Q101" s="54">
        <v>8.9999999999999993E-3</v>
      </c>
      <c r="R101" s="54">
        <v>1.9E-2</v>
      </c>
      <c r="S101" s="54">
        <v>4.0000000000000001E-3</v>
      </c>
      <c r="T101" s="55">
        <f t="shared" si="4"/>
        <v>8.1349999999999998</v>
      </c>
      <c r="U101" s="55">
        <f t="shared" si="5"/>
        <v>10.356000000000002</v>
      </c>
      <c r="V101" s="55">
        <f t="shared" si="6"/>
        <v>14.651999999999999</v>
      </c>
      <c r="W101" s="53"/>
      <c r="X101" s="54">
        <f t="shared" si="7"/>
        <v>1.7909999999999999</v>
      </c>
      <c r="Y101" s="54">
        <f t="shared" si="7"/>
        <v>4.0069999999999997</v>
      </c>
      <c r="Z101" s="54">
        <f t="shared" si="7"/>
        <v>8.293000000000001</v>
      </c>
    </row>
    <row r="102" spans="1:26" s="56" customFormat="1" ht="14.25" x14ac:dyDescent="0.25">
      <c r="A102" s="53">
        <v>43002</v>
      </c>
      <c r="B102" s="53" t="s">
        <v>244</v>
      </c>
      <c r="C102" s="53" t="s">
        <v>245</v>
      </c>
      <c r="D102" s="53">
        <v>1.512</v>
      </c>
      <c r="E102" s="53">
        <v>3.383</v>
      </c>
      <c r="F102" s="54">
        <v>7.0010000000000003</v>
      </c>
      <c r="G102" s="54">
        <v>2.6920000000000002</v>
      </c>
      <c r="H102" s="54"/>
      <c r="I102" s="54"/>
      <c r="J102" s="54">
        <v>1.5669999999999999</v>
      </c>
      <c r="K102" s="54"/>
      <c r="L102" s="54"/>
      <c r="M102" s="54"/>
      <c r="N102" s="54"/>
      <c r="O102" s="54"/>
      <c r="P102" s="54"/>
      <c r="Q102" s="54"/>
      <c r="R102" s="54"/>
      <c r="S102" s="54"/>
      <c r="T102" s="55">
        <f t="shared" si="4"/>
        <v>5.7710000000000008</v>
      </c>
      <c r="U102" s="55">
        <f t="shared" si="5"/>
        <v>7.6420000000000003</v>
      </c>
      <c r="V102" s="55">
        <f t="shared" si="6"/>
        <v>11.260000000000002</v>
      </c>
      <c r="W102" s="53"/>
      <c r="X102" s="54">
        <f t="shared" si="7"/>
        <v>1.512</v>
      </c>
      <c r="Y102" s="54">
        <f t="shared" si="7"/>
        <v>3.383</v>
      </c>
      <c r="Z102" s="54">
        <f t="shared" si="7"/>
        <v>7.0010000000000003</v>
      </c>
    </row>
    <row r="103" spans="1:26" s="56" customFormat="1" ht="14.25" x14ac:dyDescent="0.25">
      <c r="A103" s="53">
        <v>17003</v>
      </c>
      <c r="B103" s="53" t="s">
        <v>246</v>
      </c>
      <c r="C103" s="53" t="s">
        <v>247</v>
      </c>
      <c r="D103" s="53">
        <v>1.512</v>
      </c>
      <c r="E103" s="53">
        <v>3.383</v>
      </c>
      <c r="F103" s="54">
        <v>7.0010000000000003</v>
      </c>
      <c r="G103" s="54">
        <v>2.3929999999999998</v>
      </c>
      <c r="H103" s="54"/>
      <c r="I103" s="54"/>
      <c r="J103" s="54">
        <v>1.5669999999999999</v>
      </c>
      <c r="K103" s="54"/>
      <c r="L103" s="54"/>
      <c r="M103" s="54">
        <v>0.61499999999999999</v>
      </c>
      <c r="N103" s="54">
        <v>1.3759999999999999</v>
      </c>
      <c r="O103" s="54">
        <v>2.8479999999999999</v>
      </c>
      <c r="P103" s="54">
        <v>2E-3</v>
      </c>
      <c r="Q103" s="54">
        <v>4.0000000000000001E-3</v>
      </c>
      <c r="R103" s="54">
        <v>8.9999999999999993E-3</v>
      </c>
      <c r="S103" s="54"/>
      <c r="T103" s="55">
        <f t="shared" si="4"/>
        <v>6.0889999999999995</v>
      </c>
      <c r="U103" s="55">
        <f t="shared" si="5"/>
        <v>8.722999999999999</v>
      </c>
      <c r="V103" s="55">
        <f t="shared" si="6"/>
        <v>13.818000000000001</v>
      </c>
      <c r="W103" s="53"/>
      <c r="X103" s="54">
        <f t="shared" si="7"/>
        <v>2.1269999999999998</v>
      </c>
      <c r="Y103" s="54">
        <f t="shared" si="7"/>
        <v>4.7590000000000003</v>
      </c>
      <c r="Z103" s="54">
        <f t="shared" si="7"/>
        <v>9.8490000000000002</v>
      </c>
    </row>
    <row r="104" spans="1:26" s="58" customFormat="1" ht="14.25" x14ac:dyDescent="0.25">
      <c r="A104" s="53">
        <v>51003</v>
      </c>
      <c r="B104" s="53" t="s">
        <v>248</v>
      </c>
      <c r="C104" s="53" t="s">
        <v>249</v>
      </c>
      <c r="D104" s="53">
        <v>1.512</v>
      </c>
      <c r="E104" s="53">
        <v>3.383</v>
      </c>
      <c r="F104" s="54">
        <v>7.0010000000000003</v>
      </c>
      <c r="G104" s="54">
        <v>2.722</v>
      </c>
      <c r="H104" s="54"/>
      <c r="I104" s="54"/>
      <c r="J104" s="54">
        <v>1.5669999999999999</v>
      </c>
      <c r="K104" s="54">
        <v>0.48299999999999998</v>
      </c>
      <c r="L104" s="54"/>
      <c r="M104" s="54"/>
      <c r="N104" s="54"/>
      <c r="O104" s="54"/>
      <c r="P104" s="54"/>
      <c r="Q104" s="54"/>
      <c r="R104" s="54"/>
      <c r="S104" s="54"/>
      <c r="T104" s="55">
        <f t="shared" si="4"/>
        <v>6.2839999999999998</v>
      </c>
      <c r="U104" s="55">
        <f t="shared" si="5"/>
        <v>8.1550000000000011</v>
      </c>
      <c r="V104" s="55">
        <f t="shared" si="6"/>
        <v>11.773000000000001</v>
      </c>
      <c r="W104" s="57"/>
      <c r="X104" s="54">
        <f t="shared" si="7"/>
        <v>1.512</v>
      </c>
      <c r="Y104" s="54">
        <f t="shared" si="7"/>
        <v>3.383</v>
      </c>
      <c r="Z104" s="54">
        <f t="shared" si="7"/>
        <v>7.0010000000000003</v>
      </c>
    </row>
    <row r="105" spans="1:26" s="56" customFormat="1" ht="14.25" x14ac:dyDescent="0.25">
      <c r="A105" s="53">
        <v>9002</v>
      </c>
      <c r="B105" s="53" t="s">
        <v>250</v>
      </c>
      <c r="C105" s="53" t="s">
        <v>251</v>
      </c>
      <c r="D105" s="53">
        <v>1.512</v>
      </c>
      <c r="E105" s="53">
        <v>3.383</v>
      </c>
      <c r="F105" s="54">
        <v>7.0010000000000003</v>
      </c>
      <c r="G105" s="54">
        <v>2.4420000000000002</v>
      </c>
      <c r="H105" s="54"/>
      <c r="I105" s="54"/>
      <c r="J105" s="54">
        <v>1.5669999999999999</v>
      </c>
      <c r="K105" s="54"/>
      <c r="L105" s="54"/>
      <c r="M105" s="54"/>
      <c r="N105" s="54"/>
      <c r="O105" s="54"/>
      <c r="P105" s="54"/>
      <c r="Q105" s="54"/>
      <c r="R105" s="54"/>
      <c r="S105" s="54"/>
      <c r="T105" s="55">
        <f t="shared" si="4"/>
        <v>5.5209999999999999</v>
      </c>
      <c r="U105" s="55">
        <f t="shared" si="5"/>
        <v>7.3920000000000003</v>
      </c>
      <c r="V105" s="55">
        <f t="shared" si="6"/>
        <v>11.010000000000002</v>
      </c>
      <c r="W105" s="53"/>
      <c r="X105" s="54">
        <f t="shared" si="7"/>
        <v>1.512</v>
      </c>
      <c r="Y105" s="54">
        <f t="shared" si="7"/>
        <v>3.383</v>
      </c>
      <c r="Z105" s="54">
        <f t="shared" si="7"/>
        <v>7.0010000000000003</v>
      </c>
    </row>
    <row r="106" spans="1:26" s="56" customFormat="1" ht="14.25" x14ac:dyDescent="0.25">
      <c r="A106" s="53">
        <v>56007</v>
      </c>
      <c r="B106" s="53" t="s">
        <v>252</v>
      </c>
      <c r="C106" s="53" t="s">
        <v>253</v>
      </c>
      <c r="D106" s="53">
        <v>1.512</v>
      </c>
      <c r="E106" s="53">
        <v>3.383</v>
      </c>
      <c r="F106" s="54">
        <v>7.0010000000000003</v>
      </c>
      <c r="G106" s="54">
        <v>0.79500000000000004</v>
      </c>
      <c r="H106" s="54"/>
      <c r="I106" s="54"/>
      <c r="J106" s="54">
        <v>0.41399999999999998</v>
      </c>
      <c r="K106" s="54"/>
      <c r="L106" s="54"/>
      <c r="M106" s="54"/>
      <c r="N106" s="54"/>
      <c r="O106" s="54"/>
      <c r="P106" s="54"/>
      <c r="Q106" s="54"/>
      <c r="R106" s="54"/>
      <c r="S106" s="54"/>
      <c r="T106" s="55">
        <f t="shared" si="4"/>
        <v>2.7210000000000001</v>
      </c>
      <c r="U106" s="55">
        <f t="shared" si="5"/>
        <v>4.5919999999999996</v>
      </c>
      <c r="V106" s="55">
        <f t="shared" si="6"/>
        <v>8.2100000000000009</v>
      </c>
      <c r="W106" s="53"/>
      <c r="X106" s="54">
        <f t="shared" si="7"/>
        <v>1.512</v>
      </c>
      <c r="Y106" s="54">
        <f t="shared" si="7"/>
        <v>3.383</v>
      </c>
      <c r="Z106" s="54">
        <f t="shared" si="7"/>
        <v>7.0010000000000003</v>
      </c>
    </row>
    <row r="107" spans="1:26" s="56" customFormat="1" ht="14.25" x14ac:dyDescent="0.25">
      <c r="A107" s="53">
        <v>23003</v>
      </c>
      <c r="B107" s="53" t="s">
        <v>254</v>
      </c>
      <c r="C107" s="53" t="s">
        <v>255</v>
      </c>
      <c r="D107" s="53">
        <v>1.512</v>
      </c>
      <c r="E107" s="53">
        <v>3.383</v>
      </c>
      <c r="F107" s="54">
        <v>7.0010000000000003</v>
      </c>
      <c r="G107" s="54">
        <v>2.665</v>
      </c>
      <c r="H107" s="54"/>
      <c r="I107" s="54"/>
      <c r="J107" s="54">
        <v>1.5669999999999999</v>
      </c>
      <c r="K107" s="54"/>
      <c r="L107" s="54"/>
      <c r="M107" s="54"/>
      <c r="N107" s="54"/>
      <c r="O107" s="54"/>
      <c r="P107" s="54">
        <v>5.0000000000000001E-3</v>
      </c>
      <c r="Q107" s="54">
        <v>1.0999999999999999E-2</v>
      </c>
      <c r="R107" s="54">
        <v>2.3E-2</v>
      </c>
      <c r="S107" s="54">
        <v>8.0000000000000002E-3</v>
      </c>
      <c r="T107" s="55">
        <f t="shared" si="4"/>
        <v>5.7569999999999997</v>
      </c>
      <c r="U107" s="55">
        <f t="shared" si="5"/>
        <v>7.6340000000000003</v>
      </c>
      <c r="V107" s="55">
        <f t="shared" si="6"/>
        <v>11.263999999999999</v>
      </c>
      <c r="W107" s="53"/>
      <c r="X107" s="54">
        <f t="shared" si="7"/>
        <v>1.512</v>
      </c>
      <c r="Y107" s="54">
        <f t="shared" si="7"/>
        <v>3.383</v>
      </c>
      <c r="Z107" s="54">
        <f t="shared" si="7"/>
        <v>7.0010000000000003</v>
      </c>
    </row>
    <row r="108" spans="1:26" s="56" customFormat="1" ht="14.25" x14ac:dyDescent="0.25">
      <c r="A108" s="53">
        <v>65001</v>
      </c>
      <c r="B108" s="53" t="s">
        <v>256</v>
      </c>
      <c r="C108" s="53" t="s">
        <v>398</v>
      </c>
      <c r="D108" s="53">
        <v>1.512</v>
      </c>
      <c r="E108" s="53">
        <v>3.383</v>
      </c>
      <c r="F108" s="54">
        <v>7.0010000000000003</v>
      </c>
      <c r="G108" s="54">
        <v>2.4060000000000001</v>
      </c>
      <c r="H108" s="54"/>
      <c r="I108" s="54"/>
      <c r="J108" s="54">
        <v>1.5669999999999999</v>
      </c>
      <c r="K108" s="54"/>
      <c r="L108" s="54"/>
      <c r="M108" s="54"/>
      <c r="N108" s="54"/>
      <c r="O108" s="54"/>
      <c r="P108" s="54">
        <v>1E-3</v>
      </c>
      <c r="Q108" s="54">
        <v>2E-3</v>
      </c>
      <c r="R108" s="54">
        <v>5.0000000000000001E-3</v>
      </c>
      <c r="S108" s="54"/>
      <c r="T108" s="55">
        <f t="shared" si="4"/>
        <v>5.4860000000000007</v>
      </c>
      <c r="U108" s="55">
        <f t="shared" si="5"/>
        <v>7.3579999999999997</v>
      </c>
      <c r="V108" s="55">
        <f t="shared" si="6"/>
        <v>10.979000000000001</v>
      </c>
      <c r="W108" s="53"/>
      <c r="X108" s="54">
        <f t="shared" si="7"/>
        <v>1.512</v>
      </c>
      <c r="Y108" s="54">
        <f t="shared" si="7"/>
        <v>3.383</v>
      </c>
      <c r="Z108" s="54">
        <f t="shared" si="7"/>
        <v>7.0010000000000003</v>
      </c>
    </row>
    <row r="109" spans="1:26" s="56" customFormat="1" ht="14.25" x14ac:dyDescent="0.25">
      <c r="A109" s="53">
        <v>39005</v>
      </c>
      <c r="B109" s="53" t="s">
        <v>258</v>
      </c>
      <c r="C109" s="53" t="s">
        <v>399</v>
      </c>
      <c r="D109" s="53">
        <v>1.512</v>
      </c>
      <c r="E109" s="53">
        <v>3.383</v>
      </c>
      <c r="F109" s="54">
        <v>7.0010000000000003</v>
      </c>
      <c r="G109" s="54">
        <v>2.4689999999999999</v>
      </c>
      <c r="H109" s="54"/>
      <c r="I109" s="54"/>
      <c r="J109" s="54">
        <v>0.78</v>
      </c>
      <c r="K109" s="54"/>
      <c r="L109" s="54"/>
      <c r="M109" s="54">
        <v>0.54800000000000004</v>
      </c>
      <c r="N109" s="54">
        <v>1.226</v>
      </c>
      <c r="O109" s="54">
        <v>2.5369999999999999</v>
      </c>
      <c r="P109" s="54">
        <v>1E-3</v>
      </c>
      <c r="Q109" s="54">
        <v>2E-3</v>
      </c>
      <c r="R109" s="54">
        <v>5.0000000000000001E-3</v>
      </c>
      <c r="S109" s="54"/>
      <c r="T109" s="55">
        <f t="shared" si="4"/>
        <v>5.3100000000000005</v>
      </c>
      <c r="U109" s="55">
        <f t="shared" si="5"/>
        <v>7.86</v>
      </c>
      <c r="V109" s="55">
        <f t="shared" si="6"/>
        <v>12.792</v>
      </c>
      <c r="W109" s="53"/>
      <c r="X109" s="54">
        <f t="shared" si="7"/>
        <v>2.06</v>
      </c>
      <c r="Y109" s="54">
        <f t="shared" si="7"/>
        <v>4.609</v>
      </c>
      <c r="Z109" s="54">
        <f t="shared" si="7"/>
        <v>9.5380000000000003</v>
      </c>
    </row>
    <row r="110" spans="1:26" s="56" customFormat="1" ht="14.25" x14ac:dyDescent="0.25">
      <c r="A110" s="53">
        <v>60004</v>
      </c>
      <c r="B110" s="53" t="s">
        <v>260</v>
      </c>
      <c r="C110" s="53" t="s">
        <v>261</v>
      </c>
      <c r="D110" s="53">
        <v>1.512</v>
      </c>
      <c r="E110" s="53">
        <v>3.383</v>
      </c>
      <c r="F110" s="54">
        <v>7.0010000000000003</v>
      </c>
      <c r="G110" s="54">
        <v>2.7490000000000001</v>
      </c>
      <c r="H110" s="54"/>
      <c r="I110" s="54"/>
      <c r="J110" s="54">
        <v>1.5669999999999999</v>
      </c>
      <c r="K110" s="54"/>
      <c r="L110" s="54"/>
      <c r="M110" s="54"/>
      <c r="N110" s="54"/>
      <c r="O110" s="54"/>
      <c r="P110" s="54">
        <v>8.9999999999999993E-3</v>
      </c>
      <c r="Q110" s="54">
        <v>0.02</v>
      </c>
      <c r="R110" s="54">
        <v>4.2000000000000003E-2</v>
      </c>
      <c r="S110" s="54">
        <v>3.0000000000000001E-3</v>
      </c>
      <c r="T110" s="55">
        <f t="shared" si="4"/>
        <v>5.8400000000000007</v>
      </c>
      <c r="U110" s="55">
        <f t="shared" si="5"/>
        <v>7.7219999999999995</v>
      </c>
      <c r="V110" s="55">
        <f t="shared" si="6"/>
        <v>11.362</v>
      </c>
      <c r="W110" s="53"/>
      <c r="X110" s="54">
        <f t="shared" si="7"/>
        <v>1.512</v>
      </c>
      <c r="Y110" s="54">
        <f t="shared" si="7"/>
        <v>3.383</v>
      </c>
      <c r="Z110" s="54">
        <f t="shared" si="7"/>
        <v>7.0010000000000003</v>
      </c>
    </row>
    <row r="111" spans="1:26" s="56" customFormat="1" ht="14.25" x14ac:dyDescent="0.25">
      <c r="A111" s="53">
        <v>33003</v>
      </c>
      <c r="B111" s="53" t="s">
        <v>262</v>
      </c>
      <c r="C111" s="53" t="s">
        <v>263</v>
      </c>
      <c r="D111" s="53">
        <v>1.512</v>
      </c>
      <c r="E111" s="53">
        <v>3.383</v>
      </c>
      <c r="F111" s="54">
        <v>7.0010000000000003</v>
      </c>
      <c r="G111" s="54">
        <v>1.655</v>
      </c>
      <c r="H111" s="54"/>
      <c r="I111" s="54"/>
      <c r="J111" s="54">
        <v>1.367</v>
      </c>
      <c r="K111" s="54"/>
      <c r="L111" s="54"/>
      <c r="M111" s="54"/>
      <c r="N111" s="54"/>
      <c r="O111" s="54"/>
      <c r="P111" s="54"/>
      <c r="Q111" s="54"/>
      <c r="R111" s="54"/>
      <c r="S111" s="54"/>
      <c r="T111" s="55">
        <f t="shared" si="4"/>
        <v>4.5339999999999998</v>
      </c>
      <c r="U111" s="55">
        <f t="shared" si="5"/>
        <v>6.4050000000000002</v>
      </c>
      <c r="V111" s="55">
        <f t="shared" si="6"/>
        <v>10.023</v>
      </c>
      <c r="W111" s="53"/>
      <c r="X111" s="54">
        <f t="shared" si="7"/>
        <v>1.512</v>
      </c>
      <c r="Y111" s="54">
        <f t="shared" si="7"/>
        <v>3.383</v>
      </c>
      <c r="Z111" s="54">
        <f t="shared" si="7"/>
        <v>7.0010000000000003</v>
      </c>
    </row>
    <row r="112" spans="1:26" s="56" customFormat="1" ht="14.25" x14ac:dyDescent="0.25">
      <c r="A112" s="53">
        <v>32002</v>
      </c>
      <c r="B112" s="53" t="s">
        <v>264</v>
      </c>
      <c r="C112" s="53" t="s">
        <v>265</v>
      </c>
      <c r="D112" s="53">
        <v>1.512</v>
      </c>
      <c r="E112" s="53">
        <v>3.383</v>
      </c>
      <c r="F112" s="54">
        <v>7.0010000000000003</v>
      </c>
      <c r="G112" s="54">
        <v>2.8109999999999999</v>
      </c>
      <c r="H112" s="54"/>
      <c r="I112" s="54"/>
      <c r="J112" s="54">
        <v>1.367</v>
      </c>
      <c r="K112" s="54">
        <v>0.97299999999999998</v>
      </c>
      <c r="L112" s="54"/>
      <c r="M112" s="54"/>
      <c r="N112" s="54"/>
      <c r="O112" s="54"/>
      <c r="P112" s="54"/>
      <c r="Q112" s="54"/>
      <c r="R112" s="54"/>
      <c r="S112" s="54"/>
      <c r="T112" s="55">
        <f t="shared" si="4"/>
        <v>6.6630000000000003</v>
      </c>
      <c r="U112" s="55">
        <f t="shared" si="5"/>
        <v>8.5340000000000007</v>
      </c>
      <c r="V112" s="55">
        <f t="shared" si="6"/>
        <v>12.152000000000003</v>
      </c>
      <c r="W112" s="53"/>
      <c r="X112" s="54">
        <f t="shared" si="7"/>
        <v>1.512</v>
      </c>
      <c r="Y112" s="54">
        <f t="shared" si="7"/>
        <v>3.383</v>
      </c>
      <c r="Z112" s="54">
        <f t="shared" si="7"/>
        <v>7.0010000000000003</v>
      </c>
    </row>
    <row r="113" spans="1:26" s="56" customFormat="1" ht="14.25" x14ac:dyDescent="0.25">
      <c r="A113" s="53">
        <v>1001</v>
      </c>
      <c r="B113" s="53" t="s">
        <v>266</v>
      </c>
      <c r="C113" s="53" t="s">
        <v>267</v>
      </c>
      <c r="D113" s="53">
        <v>1.512</v>
      </c>
      <c r="E113" s="53">
        <v>3.383</v>
      </c>
      <c r="F113" s="54">
        <v>7.0010000000000003</v>
      </c>
      <c r="G113" s="54">
        <v>1.7390000000000001</v>
      </c>
      <c r="H113" s="54"/>
      <c r="I113" s="54"/>
      <c r="J113" s="54">
        <v>1.5669999999999999</v>
      </c>
      <c r="K113" s="54">
        <v>0.47</v>
      </c>
      <c r="L113" s="54"/>
      <c r="M113" s="54">
        <v>0.40899999999999997</v>
      </c>
      <c r="N113" s="54">
        <v>0.91500000000000004</v>
      </c>
      <c r="O113" s="54">
        <v>1.8939999999999999</v>
      </c>
      <c r="P113" s="54">
        <v>1E-3</v>
      </c>
      <c r="Q113" s="59">
        <v>2E-3</v>
      </c>
      <c r="R113" s="54">
        <v>5.0000000000000001E-3</v>
      </c>
      <c r="S113" s="54"/>
      <c r="T113" s="55">
        <f t="shared" si="4"/>
        <v>5.6980000000000004</v>
      </c>
      <c r="U113" s="55">
        <f t="shared" si="5"/>
        <v>8.0760000000000005</v>
      </c>
      <c r="V113" s="55">
        <f t="shared" si="6"/>
        <v>12.676000000000002</v>
      </c>
      <c r="W113" s="53"/>
      <c r="X113" s="54">
        <f t="shared" si="7"/>
        <v>1.921</v>
      </c>
      <c r="Y113" s="54">
        <f t="shared" si="7"/>
        <v>4.298</v>
      </c>
      <c r="Z113" s="54">
        <f t="shared" si="7"/>
        <v>8.8949999999999996</v>
      </c>
    </row>
    <row r="114" spans="1:26" s="56" customFormat="1" ht="14.25" x14ac:dyDescent="0.25">
      <c r="A114" s="53">
        <v>11005</v>
      </c>
      <c r="B114" s="53" t="s">
        <v>268</v>
      </c>
      <c r="C114" s="53" t="s">
        <v>269</v>
      </c>
      <c r="D114" s="53">
        <v>1.512</v>
      </c>
      <c r="E114" s="53">
        <v>3.383</v>
      </c>
      <c r="F114" s="54">
        <v>7.0010000000000003</v>
      </c>
      <c r="G114" s="54">
        <v>2.3090000000000002</v>
      </c>
      <c r="H114" s="54">
        <v>0.316</v>
      </c>
      <c r="I114" s="54"/>
      <c r="J114" s="54">
        <v>0.75</v>
      </c>
      <c r="K114" s="54"/>
      <c r="L114" s="54"/>
      <c r="M114" s="54"/>
      <c r="N114" s="54"/>
      <c r="O114" s="54"/>
      <c r="P114" s="54">
        <v>2E-3</v>
      </c>
      <c r="Q114" s="54">
        <v>4.0000000000000001E-3</v>
      </c>
      <c r="R114" s="54">
        <v>8.9999999999999993E-3</v>
      </c>
      <c r="S114" s="54">
        <v>2E-3</v>
      </c>
      <c r="T114" s="55">
        <f t="shared" si="4"/>
        <v>4.8909999999999991</v>
      </c>
      <c r="U114" s="55">
        <f t="shared" si="5"/>
        <v>6.7639999999999993</v>
      </c>
      <c r="V114" s="55">
        <f t="shared" si="6"/>
        <v>10.387000000000002</v>
      </c>
      <c r="W114" s="53"/>
      <c r="X114" s="54">
        <f t="shared" si="7"/>
        <v>1.512</v>
      </c>
      <c r="Y114" s="54">
        <f t="shared" si="7"/>
        <v>3.383</v>
      </c>
      <c r="Z114" s="54">
        <f t="shared" si="7"/>
        <v>7.0010000000000003</v>
      </c>
    </row>
    <row r="115" spans="1:26" s="56" customFormat="1" ht="14.25" x14ac:dyDescent="0.25">
      <c r="A115" s="53">
        <v>51004</v>
      </c>
      <c r="B115" s="53" t="s">
        <v>270</v>
      </c>
      <c r="C115" s="53" t="s">
        <v>271</v>
      </c>
      <c r="D115" s="53">
        <v>1.512</v>
      </c>
      <c r="E115" s="53">
        <v>3.383</v>
      </c>
      <c r="F115" s="54">
        <v>7.0010000000000003</v>
      </c>
      <c r="G115" s="54">
        <v>2.91</v>
      </c>
      <c r="H115" s="54"/>
      <c r="I115" s="54"/>
      <c r="J115" s="54">
        <v>1.5669999999999999</v>
      </c>
      <c r="K115" s="54"/>
      <c r="L115" s="54"/>
      <c r="M115" s="54"/>
      <c r="N115" s="54"/>
      <c r="O115" s="54"/>
      <c r="P115" s="54">
        <v>3.5999999999999997E-2</v>
      </c>
      <c r="Q115" s="54">
        <v>8.1000000000000003E-2</v>
      </c>
      <c r="R115" s="54">
        <v>0.16700000000000001</v>
      </c>
      <c r="S115" s="54">
        <v>3.1E-2</v>
      </c>
      <c r="T115" s="55">
        <f t="shared" si="4"/>
        <v>6.056</v>
      </c>
      <c r="U115" s="55">
        <f t="shared" si="5"/>
        <v>7.9720000000000004</v>
      </c>
      <c r="V115" s="55">
        <f t="shared" si="6"/>
        <v>11.676000000000002</v>
      </c>
      <c r="W115" s="53"/>
      <c r="X115" s="54">
        <f t="shared" si="7"/>
        <v>1.512</v>
      </c>
      <c r="Y115" s="54">
        <f t="shared" si="7"/>
        <v>3.383</v>
      </c>
      <c r="Z115" s="54">
        <f t="shared" si="7"/>
        <v>7.0010000000000003</v>
      </c>
    </row>
    <row r="116" spans="1:26" s="56" customFormat="1" ht="14.25" x14ac:dyDescent="0.25">
      <c r="A116" s="53">
        <v>56004</v>
      </c>
      <c r="B116" s="53" t="s">
        <v>272</v>
      </c>
      <c r="C116" s="53" t="s">
        <v>273</v>
      </c>
      <c r="D116" s="53">
        <v>1.512</v>
      </c>
      <c r="E116" s="53">
        <v>3.383</v>
      </c>
      <c r="F116" s="54">
        <v>7.0010000000000003</v>
      </c>
      <c r="G116" s="54">
        <v>2.5369999999999999</v>
      </c>
      <c r="H116" s="54"/>
      <c r="I116" s="54"/>
      <c r="J116" s="54">
        <v>1.367</v>
      </c>
      <c r="K116" s="54">
        <v>1.7589999999999999</v>
      </c>
      <c r="L116" s="54"/>
      <c r="M116" s="54"/>
      <c r="N116" s="54"/>
      <c r="O116" s="54"/>
      <c r="P116" s="54"/>
      <c r="Q116" s="54"/>
      <c r="R116" s="54"/>
      <c r="S116" s="54"/>
      <c r="T116" s="55">
        <f t="shared" si="4"/>
        <v>7.1749999999999989</v>
      </c>
      <c r="U116" s="55">
        <f t="shared" si="5"/>
        <v>9.0459999999999994</v>
      </c>
      <c r="V116" s="55">
        <f t="shared" si="6"/>
        <v>12.664000000000001</v>
      </c>
      <c r="W116" s="53"/>
      <c r="X116" s="54">
        <f t="shared" si="7"/>
        <v>1.512</v>
      </c>
      <c r="Y116" s="54">
        <f t="shared" si="7"/>
        <v>3.383</v>
      </c>
      <c r="Z116" s="54">
        <f t="shared" si="7"/>
        <v>7.0010000000000003</v>
      </c>
    </row>
    <row r="117" spans="1:26" s="56" customFormat="1" ht="14.25" x14ac:dyDescent="0.25">
      <c r="A117" s="53">
        <v>54004</v>
      </c>
      <c r="B117" s="53" t="s">
        <v>274</v>
      </c>
      <c r="C117" s="53" t="s">
        <v>275</v>
      </c>
      <c r="D117" s="53">
        <v>1.512</v>
      </c>
      <c r="E117" s="53">
        <v>3.383</v>
      </c>
      <c r="F117" s="54">
        <v>7.0010000000000003</v>
      </c>
      <c r="G117" s="54">
        <v>2.6379999999999999</v>
      </c>
      <c r="H117" s="54"/>
      <c r="I117" s="54"/>
      <c r="J117" s="54">
        <v>1.415</v>
      </c>
      <c r="K117" s="54"/>
      <c r="L117" s="54"/>
      <c r="M117" s="54">
        <v>0.51200000000000001</v>
      </c>
      <c r="N117" s="54">
        <v>1.1459999999999999</v>
      </c>
      <c r="O117" s="54">
        <v>2.371</v>
      </c>
      <c r="P117" s="54"/>
      <c r="Q117" s="54"/>
      <c r="R117" s="54"/>
      <c r="S117" s="54"/>
      <c r="T117" s="55">
        <f t="shared" si="4"/>
        <v>6.077</v>
      </c>
      <c r="U117" s="55">
        <f t="shared" si="5"/>
        <v>8.5820000000000007</v>
      </c>
      <c r="V117" s="55">
        <f t="shared" si="6"/>
        <v>13.424999999999999</v>
      </c>
      <c r="W117" s="53"/>
      <c r="X117" s="54">
        <f t="shared" si="7"/>
        <v>2.024</v>
      </c>
      <c r="Y117" s="54">
        <f t="shared" si="7"/>
        <v>4.5289999999999999</v>
      </c>
      <c r="Z117" s="54">
        <f t="shared" si="7"/>
        <v>9.3719999999999999</v>
      </c>
    </row>
    <row r="118" spans="1:26" s="56" customFormat="1" ht="14.25" x14ac:dyDescent="0.25">
      <c r="A118" s="53">
        <v>39004</v>
      </c>
      <c r="B118" s="53" t="s">
        <v>276</v>
      </c>
      <c r="C118" s="53" t="s">
        <v>277</v>
      </c>
      <c r="D118" s="53">
        <v>1.512</v>
      </c>
      <c r="E118" s="53">
        <v>3.383</v>
      </c>
      <c r="F118" s="54">
        <v>7.0010000000000003</v>
      </c>
      <c r="G118" s="54">
        <v>2.4089999999999998</v>
      </c>
      <c r="H118" s="54"/>
      <c r="I118" s="54"/>
      <c r="J118" s="54">
        <v>1.4</v>
      </c>
      <c r="K118" s="54"/>
      <c r="L118" s="54"/>
      <c r="M118" s="54">
        <v>1.722</v>
      </c>
      <c r="N118" s="54">
        <v>3.8530000000000002</v>
      </c>
      <c r="O118" s="54">
        <v>7.9729999999999999</v>
      </c>
      <c r="P118" s="54"/>
      <c r="Q118" s="54"/>
      <c r="R118" s="54"/>
      <c r="S118" s="54"/>
      <c r="T118" s="55">
        <f t="shared" si="4"/>
        <v>7.0429999999999993</v>
      </c>
      <c r="U118" s="55">
        <f t="shared" si="5"/>
        <v>11.045</v>
      </c>
      <c r="V118" s="55">
        <f t="shared" si="6"/>
        <v>18.783000000000001</v>
      </c>
      <c r="W118" s="53"/>
      <c r="X118" s="54">
        <f t="shared" si="7"/>
        <v>3.234</v>
      </c>
      <c r="Y118" s="54">
        <f t="shared" si="7"/>
        <v>7.2360000000000007</v>
      </c>
      <c r="Z118" s="54">
        <f t="shared" si="7"/>
        <v>14.974</v>
      </c>
    </row>
    <row r="119" spans="1:26" s="56" customFormat="1" ht="14.25" x14ac:dyDescent="0.25">
      <c r="A119" s="53">
        <v>55005</v>
      </c>
      <c r="B119" s="53" t="s">
        <v>278</v>
      </c>
      <c r="C119" s="53" t="s">
        <v>279</v>
      </c>
      <c r="D119" s="53">
        <v>1.512</v>
      </c>
      <c r="E119" s="53">
        <v>3.383</v>
      </c>
      <c r="F119" s="54">
        <v>7.0010000000000003</v>
      </c>
      <c r="G119" s="54">
        <v>0.23899999999999999</v>
      </c>
      <c r="H119" s="54"/>
      <c r="I119" s="54"/>
      <c r="J119" s="54">
        <v>0.71699999999999997</v>
      </c>
      <c r="K119" s="54"/>
      <c r="L119" s="54"/>
      <c r="M119" s="54">
        <v>1.244</v>
      </c>
      <c r="N119" s="54">
        <v>2.7829999999999999</v>
      </c>
      <c r="O119" s="54">
        <v>5.76</v>
      </c>
      <c r="P119" s="54">
        <v>2E-3</v>
      </c>
      <c r="Q119" s="54">
        <v>4.0000000000000001E-3</v>
      </c>
      <c r="R119" s="54">
        <v>8.9999999999999993E-3</v>
      </c>
      <c r="S119" s="54">
        <v>1E-3</v>
      </c>
      <c r="T119" s="55">
        <f t="shared" si="4"/>
        <v>3.7149999999999994</v>
      </c>
      <c r="U119" s="55">
        <f t="shared" si="5"/>
        <v>7.1269999999999998</v>
      </c>
      <c r="V119" s="55">
        <f t="shared" si="6"/>
        <v>13.726999999999999</v>
      </c>
      <c r="W119" s="53"/>
      <c r="X119" s="54">
        <f t="shared" si="7"/>
        <v>2.7560000000000002</v>
      </c>
      <c r="Y119" s="54">
        <f t="shared" si="7"/>
        <v>6.1660000000000004</v>
      </c>
      <c r="Z119" s="54">
        <f t="shared" si="7"/>
        <v>12.760999999999999</v>
      </c>
    </row>
    <row r="120" spans="1:26" s="58" customFormat="1" ht="14.25" x14ac:dyDescent="0.25">
      <c r="A120" s="53">
        <v>4003</v>
      </c>
      <c r="B120" s="53" t="s">
        <v>280</v>
      </c>
      <c r="C120" s="53" t="s">
        <v>281</v>
      </c>
      <c r="D120" s="53">
        <v>1.512</v>
      </c>
      <c r="E120" s="53">
        <v>3.383</v>
      </c>
      <c r="F120" s="54">
        <v>7.0010000000000003</v>
      </c>
      <c r="G120" s="54">
        <v>2.1829999999999998</v>
      </c>
      <c r="H120" s="54"/>
      <c r="I120" s="54"/>
      <c r="J120" s="54">
        <v>0.9</v>
      </c>
      <c r="K120" s="54"/>
      <c r="L120" s="54"/>
      <c r="M120" s="54">
        <v>0.184</v>
      </c>
      <c r="N120" s="54">
        <v>0.41199999999999998</v>
      </c>
      <c r="O120" s="54">
        <v>0.85199999999999998</v>
      </c>
      <c r="P120" s="54"/>
      <c r="Q120" s="54"/>
      <c r="R120" s="54"/>
      <c r="S120" s="54"/>
      <c r="T120" s="55">
        <f t="shared" si="4"/>
        <v>4.7789999999999999</v>
      </c>
      <c r="U120" s="55">
        <f t="shared" si="5"/>
        <v>6.8780000000000001</v>
      </c>
      <c r="V120" s="55">
        <f t="shared" si="6"/>
        <v>10.936000000000002</v>
      </c>
      <c r="W120" s="57"/>
      <c r="X120" s="54">
        <f t="shared" si="7"/>
        <v>1.696</v>
      </c>
      <c r="Y120" s="54">
        <f t="shared" si="7"/>
        <v>3.7949999999999999</v>
      </c>
      <c r="Z120" s="54">
        <f t="shared" si="7"/>
        <v>7.8530000000000006</v>
      </c>
    </row>
    <row r="121" spans="1:26" s="56" customFormat="1" ht="14.25" x14ac:dyDescent="0.25">
      <c r="A121" s="53">
        <v>62005</v>
      </c>
      <c r="B121" s="53" t="s">
        <v>282</v>
      </c>
      <c r="C121" s="53" t="s">
        <v>283</v>
      </c>
      <c r="D121" s="53">
        <v>1.512</v>
      </c>
      <c r="E121" s="53">
        <v>3.383</v>
      </c>
      <c r="F121" s="54">
        <v>7.0010000000000003</v>
      </c>
      <c r="G121" s="54">
        <v>0.52400000000000002</v>
      </c>
      <c r="H121" s="54"/>
      <c r="I121" s="54"/>
      <c r="J121" s="54">
        <v>0.51900000000000002</v>
      </c>
      <c r="K121" s="54"/>
      <c r="L121" s="54"/>
      <c r="M121" s="54">
        <v>0.46100000000000002</v>
      </c>
      <c r="N121" s="54">
        <v>1.0309999999999999</v>
      </c>
      <c r="O121" s="54">
        <v>2.1349999999999998</v>
      </c>
      <c r="P121" s="54">
        <v>1E-3</v>
      </c>
      <c r="Q121" s="54">
        <v>2E-3</v>
      </c>
      <c r="R121" s="54">
        <v>5.0000000000000001E-3</v>
      </c>
      <c r="S121" s="54"/>
      <c r="T121" s="55">
        <f t="shared" si="4"/>
        <v>3.0169999999999999</v>
      </c>
      <c r="U121" s="55">
        <f t="shared" si="5"/>
        <v>5.4589999999999996</v>
      </c>
      <c r="V121" s="55">
        <f t="shared" si="6"/>
        <v>10.184000000000001</v>
      </c>
      <c r="W121" s="53"/>
      <c r="X121" s="54">
        <f t="shared" si="7"/>
        <v>1.9730000000000001</v>
      </c>
      <c r="Y121" s="54">
        <f t="shared" si="7"/>
        <v>4.4139999999999997</v>
      </c>
      <c r="Z121" s="54">
        <f t="shared" si="7"/>
        <v>9.1359999999999992</v>
      </c>
    </row>
    <row r="122" spans="1:26" s="56" customFormat="1" ht="14.25" x14ac:dyDescent="0.25">
      <c r="A122" s="53">
        <v>49005</v>
      </c>
      <c r="B122" s="53" t="s">
        <v>284</v>
      </c>
      <c r="C122" s="53" t="s">
        <v>285</v>
      </c>
      <c r="D122" s="53">
        <v>1.512</v>
      </c>
      <c r="E122" s="53">
        <v>3.383</v>
      </c>
      <c r="F122" s="54">
        <v>7.0010000000000003</v>
      </c>
      <c r="G122" s="54">
        <v>2.7530000000000001</v>
      </c>
      <c r="H122" s="54"/>
      <c r="I122" s="54">
        <v>2.2930000000000001</v>
      </c>
      <c r="J122" s="54">
        <v>1.4670000000000001</v>
      </c>
      <c r="K122" s="54">
        <v>0.13</v>
      </c>
      <c r="L122" s="54"/>
      <c r="M122" s="54">
        <v>0.23499999999999999</v>
      </c>
      <c r="N122" s="54">
        <v>0.52600000000000002</v>
      </c>
      <c r="O122" s="54">
        <v>1.0880000000000001</v>
      </c>
      <c r="P122" s="54">
        <v>6.0000000000000001E-3</v>
      </c>
      <c r="Q122" s="54">
        <v>1.2999999999999999E-2</v>
      </c>
      <c r="R122" s="54">
        <v>2.8000000000000001E-2</v>
      </c>
      <c r="S122" s="54">
        <v>5.0000000000000001E-3</v>
      </c>
      <c r="T122" s="55">
        <f t="shared" si="4"/>
        <v>8.4010000000000016</v>
      </c>
      <c r="U122" s="55">
        <f t="shared" si="5"/>
        <v>10.57</v>
      </c>
      <c r="V122" s="55">
        <f t="shared" si="6"/>
        <v>14.765000000000004</v>
      </c>
      <c r="W122" s="53"/>
      <c r="X122" s="54">
        <f t="shared" si="7"/>
        <v>1.7469999999999999</v>
      </c>
      <c r="Y122" s="54">
        <f t="shared" si="7"/>
        <v>3.9089999999999998</v>
      </c>
      <c r="Z122" s="54">
        <f t="shared" si="7"/>
        <v>8.0890000000000004</v>
      </c>
    </row>
    <row r="123" spans="1:26" s="56" customFormat="1" ht="14.25" x14ac:dyDescent="0.25">
      <c r="A123" s="53">
        <v>5005</v>
      </c>
      <c r="B123" s="53" t="s">
        <v>286</v>
      </c>
      <c r="C123" s="53" t="s">
        <v>287</v>
      </c>
      <c r="D123" s="53">
        <v>1.512</v>
      </c>
      <c r="E123" s="53">
        <v>3.383</v>
      </c>
      <c r="F123" s="54">
        <v>7.0010000000000003</v>
      </c>
      <c r="G123" s="54">
        <v>2.8050000000000002</v>
      </c>
      <c r="H123" s="54"/>
      <c r="I123" s="54"/>
      <c r="J123" s="54">
        <v>1.5669999999999999</v>
      </c>
      <c r="K123" s="54"/>
      <c r="L123" s="54"/>
      <c r="M123" s="54">
        <v>0.375</v>
      </c>
      <c r="N123" s="54">
        <v>0.83899999999999997</v>
      </c>
      <c r="O123" s="54">
        <v>1.736</v>
      </c>
      <c r="P123" s="54">
        <v>6.8000000000000005E-2</v>
      </c>
      <c r="Q123" s="54">
        <v>0.152</v>
      </c>
      <c r="R123" s="54">
        <v>0.315</v>
      </c>
      <c r="S123" s="54">
        <v>0.05</v>
      </c>
      <c r="T123" s="55">
        <f t="shared" si="4"/>
        <v>6.3769999999999998</v>
      </c>
      <c r="U123" s="55">
        <f t="shared" si="5"/>
        <v>8.7960000000000012</v>
      </c>
      <c r="V123" s="55">
        <f t="shared" si="6"/>
        <v>13.474000000000002</v>
      </c>
      <c r="W123" s="53"/>
      <c r="X123" s="54">
        <f t="shared" si="7"/>
        <v>1.887</v>
      </c>
      <c r="Y123" s="54">
        <f t="shared" si="7"/>
        <v>4.2219999999999995</v>
      </c>
      <c r="Z123" s="54">
        <f t="shared" si="7"/>
        <v>8.7370000000000001</v>
      </c>
    </row>
    <row r="124" spans="1:26" s="56" customFormat="1" ht="14.25" x14ac:dyDescent="0.25">
      <c r="A124" s="53">
        <v>54002</v>
      </c>
      <c r="B124" s="53" t="s">
        <v>288</v>
      </c>
      <c r="C124" s="53" t="s">
        <v>289</v>
      </c>
      <c r="D124" s="53">
        <v>1.512</v>
      </c>
      <c r="E124" s="53">
        <v>3.383</v>
      </c>
      <c r="F124" s="54">
        <v>7.0010000000000003</v>
      </c>
      <c r="G124" s="54">
        <v>2.5550000000000002</v>
      </c>
      <c r="H124" s="54"/>
      <c r="I124" s="54"/>
      <c r="J124" s="54">
        <v>1.5669999999999999</v>
      </c>
      <c r="K124" s="54"/>
      <c r="L124" s="54"/>
      <c r="M124" s="54"/>
      <c r="N124" s="54"/>
      <c r="O124" s="54"/>
      <c r="P124" s="54"/>
      <c r="Q124" s="54"/>
      <c r="R124" s="54"/>
      <c r="S124" s="54"/>
      <c r="T124" s="55">
        <f t="shared" si="4"/>
        <v>5.6340000000000003</v>
      </c>
      <c r="U124" s="55">
        <f t="shared" si="5"/>
        <v>7.5050000000000008</v>
      </c>
      <c r="V124" s="55">
        <f t="shared" si="6"/>
        <v>11.123000000000001</v>
      </c>
      <c r="W124" s="53"/>
      <c r="X124" s="54">
        <f t="shared" si="7"/>
        <v>1.512</v>
      </c>
      <c r="Y124" s="54">
        <f t="shared" si="7"/>
        <v>3.383</v>
      </c>
      <c r="Z124" s="54">
        <f t="shared" si="7"/>
        <v>7.0010000000000003</v>
      </c>
    </row>
    <row r="125" spans="1:26" s="56" customFormat="1" ht="14.25" x14ac:dyDescent="0.25">
      <c r="A125" s="53">
        <v>15003</v>
      </c>
      <c r="B125" s="53" t="s">
        <v>290</v>
      </c>
      <c r="C125" s="53" t="s">
        <v>291</v>
      </c>
      <c r="D125" s="53">
        <v>1.512</v>
      </c>
      <c r="E125" s="53">
        <v>3.383</v>
      </c>
      <c r="F125" s="54">
        <v>7.0010000000000003</v>
      </c>
      <c r="G125" s="54">
        <v>2.0489999999999999</v>
      </c>
      <c r="H125" s="54"/>
      <c r="I125" s="54"/>
      <c r="J125" s="54">
        <v>1.5669999999999999</v>
      </c>
      <c r="K125" s="54"/>
      <c r="L125" s="54"/>
      <c r="M125" s="54"/>
      <c r="N125" s="54"/>
      <c r="O125" s="54"/>
      <c r="P125" s="54"/>
      <c r="Q125" s="54"/>
      <c r="R125" s="54"/>
      <c r="S125" s="54"/>
      <c r="T125" s="55">
        <f t="shared" si="4"/>
        <v>5.1280000000000001</v>
      </c>
      <c r="U125" s="55">
        <f t="shared" si="5"/>
        <v>6.9990000000000006</v>
      </c>
      <c r="V125" s="55">
        <f t="shared" si="6"/>
        <v>10.617000000000001</v>
      </c>
      <c r="W125" s="53"/>
      <c r="X125" s="54">
        <f t="shared" si="7"/>
        <v>1.512</v>
      </c>
      <c r="Y125" s="54">
        <f t="shared" si="7"/>
        <v>3.383</v>
      </c>
      <c r="Z125" s="54">
        <f t="shared" si="7"/>
        <v>7.0010000000000003</v>
      </c>
    </row>
    <row r="126" spans="1:26" s="56" customFormat="1" ht="14.25" x14ac:dyDescent="0.25">
      <c r="A126" s="53">
        <v>26005</v>
      </c>
      <c r="B126" s="53" t="s">
        <v>292</v>
      </c>
      <c r="C126" s="53" t="s">
        <v>293</v>
      </c>
      <c r="D126" s="53">
        <v>1.512</v>
      </c>
      <c r="E126" s="53">
        <v>3.383</v>
      </c>
      <c r="F126" s="54">
        <v>7.0010000000000003</v>
      </c>
      <c r="G126" s="54">
        <v>0.5</v>
      </c>
      <c r="H126" s="54"/>
      <c r="I126" s="54"/>
      <c r="J126" s="54">
        <v>1.5669999999999999</v>
      </c>
      <c r="K126" s="54"/>
      <c r="L126" s="54"/>
      <c r="M126" s="54">
        <v>0.93799999999999994</v>
      </c>
      <c r="N126" s="54">
        <v>2.0990000000000002</v>
      </c>
      <c r="O126" s="54">
        <v>4.343</v>
      </c>
      <c r="P126" s="54"/>
      <c r="Q126" s="54"/>
      <c r="R126" s="54"/>
      <c r="S126" s="54"/>
      <c r="T126" s="55">
        <f t="shared" si="4"/>
        <v>4.5169999999999995</v>
      </c>
      <c r="U126" s="55">
        <f t="shared" si="5"/>
        <v>7.5490000000000004</v>
      </c>
      <c r="V126" s="55">
        <f t="shared" si="6"/>
        <v>13.411</v>
      </c>
      <c r="W126" s="53"/>
      <c r="X126" s="54">
        <f t="shared" si="7"/>
        <v>2.4500000000000002</v>
      </c>
      <c r="Y126" s="54">
        <f t="shared" si="7"/>
        <v>5.4820000000000002</v>
      </c>
      <c r="Z126" s="54">
        <f t="shared" si="7"/>
        <v>11.344000000000001</v>
      </c>
    </row>
    <row r="127" spans="1:26" s="56" customFormat="1" ht="14.25" x14ac:dyDescent="0.25">
      <c r="A127" s="53">
        <v>40002</v>
      </c>
      <c r="B127" s="53" t="s">
        <v>294</v>
      </c>
      <c r="C127" s="53" t="s">
        <v>295</v>
      </c>
      <c r="D127" s="53">
        <v>1.512</v>
      </c>
      <c r="E127" s="53">
        <v>3.383</v>
      </c>
      <c r="F127" s="54">
        <v>7.0010000000000003</v>
      </c>
      <c r="G127" s="54">
        <v>2.972</v>
      </c>
      <c r="H127" s="54"/>
      <c r="I127" s="54"/>
      <c r="J127" s="54">
        <v>1.5669999999999999</v>
      </c>
      <c r="K127" s="54"/>
      <c r="L127" s="54"/>
      <c r="M127" s="54"/>
      <c r="N127" s="54"/>
      <c r="O127" s="54"/>
      <c r="P127" s="54">
        <v>1E-3</v>
      </c>
      <c r="Q127" s="54">
        <v>2E-3</v>
      </c>
      <c r="R127" s="54">
        <v>5.0000000000000001E-3</v>
      </c>
      <c r="S127" s="54">
        <v>1E-3</v>
      </c>
      <c r="T127" s="55">
        <f t="shared" si="4"/>
        <v>6.0530000000000008</v>
      </c>
      <c r="U127" s="55">
        <f t="shared" si="5"/>
        <v>7.9250000000000007</v>
      </c>
      <c r="V127" s="55">
        <f t="shared" si="6"/>
        <v>11.546000000000001</v>
      </c>
      <c r="W127" s="53"/>
      <c r="X127" s="54">
        <f t="shared" si="7"/>
        <v>1.512</v>
      </c>
      <c r="Y127" s="54">
        <f t="shared" si="7"/>
        <v>3.383</v>
      </c>
      <c r="Z127" s="54">
        <f t="shared" si="7"/>
        <v>7.0010000000000003</v>
      </c>
    </row>
    <row r="128" spans="1:26" s="56" customFormat="1" ht="14.25" x14ac:dyDescent="0.25">
      <c r="A128" s="53">
        <v>57001</v>
      </c>
      <c r="B128" s="53" t="s">
        <v>296</v>
      </c>
      <c r="C128" s="53" t="s">
        <v>297</v>
      </c>
      <c r="D128" s="53">
        <v>1.512</v>
      </c>
      <c r="E128" s="53">
        <v>3.383</v>
      </c>
      <c r="F128" s="54">
        <v>7.0010000000000003</v>
      </c>
      <c r="G128" s="54">
        <v>2.8010000000000002</v>
      </c>
      <c r="H128" s="54"/>
      <c r="I128" s="54"/>
      <c r="J128" s="54">
        <v>1.5669999999999999</v>
      </c>
      <c r="K128" s="54"/>
      <c r="L128" s="54"/>
      <c r="M128" s="54"/>
      <c r="N128" s="54"/>
      <c r="O128" s="54"/>
      <c r="P128" s="54">
        <v>3.0000000000000001E-3</v>
      </c>
      <c r="Q128" s="54">
        <v>7.0000000000000001E-3</v>
      </c>
      <c r="R128" s="54">
        <v>1.4E-2</v>
      </c>
      <c r="S128" s="54">
        <v>2E-3</v>
      </c>
      <c r="T128" s="55">
        <f t="shared" si="4"/>
        <v>5.8850000000000007</v>
      </c>
      <c r="U128" s="55">
        <f t="shared" si="5"/>
        <v>7.76</v>
      </c>
      <c r="V128" s="55">
        <f t="shared" si="6"/>
        <v>11.385</v>
      </c>
      <c r="W128" s="53"/>
      <c r="X128" s="54">
        <f t="shared" si="7"/>
        <v>1.512</v>
      </c>
      <c r="Y128" s="54">
        <f t="shared" si="7"/>
        <v>3.383</v>
      </c>
      <c r="Z128" s="54">
        <f t="shared" si="7"/>
        <v>7.0010000000000003</v>
      </c>
    </row>
    <row r="129" spans="1:26" s="56" customFormat="1" ht="14.25" x14ac:dyDescent="0.25">
      <c r="A129" s="53">
        <v>54006</v>
      </c>
      <c r="B129" s="53" t="s">
        <v>298</v>
      </c>
      <c r="C129" s="53" t="s">
        <v>299</v>
      </c>
      <c r="D129" s="53">
        <v>1.512</v>
      </c>
      <c r="E129" s="53">
        <v>3.383</v>
      </c>
      <c r="F129" s="54">
        <v>7.0010000000000003</v>
      </c>
      <c r="G129" s="54">
        <v>2.7890000000000001</v>
      </c>
      <c r="H129" s="54"/>
      <c r="I129" s="54"/>
      <c r="J129" s="54">
        <v>1.5669999999999999</v>
      </c>
      <c r="K129" s="54">
        <v>2.2869999999999999</v>
      </c>
      <c r="L129" s="54"/>
      <c r="M129" s="54">
        <v>0.81699999999999995</v>
      </c>
      <c r="N129" s="54">
        <v>1.8280000000000001</v>
      </c>
      <c r="O129" s="54">
        <v>3.7829999999999999</v>
      </c>
      <c r="P129" s="54"/>
      <c r="Q129" s="54"/>
      <c r="R129" s="54"/>
      <c r="S129" s="54"/>
      <c r="T129" s="55">
        <f t="shared" si="4"/>
        <v>8.9720000000000013</v>
      </c>
      <c r="U129" s="55">
        <f t="shared" si="5"/>
        <v>11.853999999999999</v>
      </c>
      <c r="V129" s="55">
        <f t="shared" si="6"/>
        <v>17.427000000000003</v>
      </c>
      <c r="W129" s="53"/>
      <c r="X129" s="54">
        <f t="shared" si="7"/>
        <v>2.3289999999999997</v>
      </c>
      <c r="Y129" s="54">
        <f t="shared" si="7"/>
        <v>5.2110000000000003</v>
      </c>
      <c r="Z129" s="54">
        <f t="shared" si="7"/>
        <v>10.784000000000001</v>
      </c>
    </row>
    <row r="130" spans="1:26" s="56" customFormat="1" ht="14.25" x14ac:dyDescent="0.25">
      <c r="A130" s="53">
        <v>41005</v>
      </c>
      <c r="B130" s="53" t="s">
        <v>300</v>
      </c>
      <c r="C130" s="53" t="s">
        <v>400</v>
      </c>
      <c r="D130" s="53">
        <v>1.512</v>
      </c>
      <c r="E130" s="53">
        <v>3.383</v>
      </c>
      <c r="F130" s="54">
        <v>7.0010000000000003</v>
      </c>
      <c r="G130" s="54">
        <v>2.3690000000000002</v>
      </c>
      <c r="H130" s="54"/>
      <c r="I130" s="54">
        <v>0.219</v>
      </c>
      <c r="J130" s="54">
        <v>1.5669999999999999</v>
      </c>
      <c r="K130" s="54">
        <v>3.6930000000000001</v>
      </c>
      <c r="L130" s="54"/>
      <c r="M130" s="54"/>
      <c r="N130" s="54"/>
      <c r="O130" s="54"/>
      <c r="P130" s="54"/>
      <c r="Q130" s="54"/>
      <c r="R130" s="54"/>
      <c r="S130" s="54"/>
      <c r="T130" s="55">
        <f t="shared" si="4"/>
        <v>9.36</v>
      </c>
      <c r="U130" s="55">
        <f t="shared" si="5"/>
        <v>11.231</v>
      </c>
      <c r="V130" s="55">
        <f t="shared" si="6"/>
        <v>14.849</v>
      </c>
      <c r="W130" s="53"/>
      <c r="X130" s="54">
        <f t="shared" si="7"/>
        <v>1.512</v>
      </c>
      <c r="Y130" s="54">
        <f t="shared" si="7"/>
        <v>3.383</v>
      </c>
      <c r="Z130" s="54">
        <f t="shared" si="7"/>
        <v>7.0010000000000003</v>
      </c>
    </row>
    <row r="131" spans="1:26" s="56" customFormat="1" ht="14.25" x14ac:dyDescent="0.25">
      <c r="A131" s="53">
        <v>20003</v>
      </c>
      <c r="B131" s="53" t="s">
        <v>302</v>
      </c>
      <c r="C131" s="53" t="s">
        <v>303</v>
      </c>
      <c r="D131" s="53">
        <v>1.512</v>
      </c>
      <c r="E131" s="53">
        <v>3.383</v>
      </c>
      <c r="F131" s="54">
        <v>7.0010000000000003</v>
      </c>
      <c r="G131" s="54"/>
      <c r="H131" s="54"/>
      <c r="I131" s="54"/>
      <c r="J131" s="54">
        <v>1.5669999999999999</v>
      </c>
      <c r="K131" s="54"/>
      <c r="L131" s="54"/>
      <c r="M131" s="54">
        <v>0.751</v>
      </c>
      <c r="N131" s="54">
        <v>1.68</v>
      </c>
      <c r="O131" s="54">
        <v>3.4769999999999999</v>
      </c>
      <c r="P131" s="54">
        <v>2E-3</v>
      </c>
      <c r="Q131" s="54">
        <v>4.0000000000000001E-3</v>
      </c>
      <c r="R131" s="54">
        <v>8.9999999999999993E-3</v>
      </c>
      <c r="S131" s="54"/>
      <c r="T131" s="55">
        <f t="shared" si="4"/>
        <v>3.8319999999999994</v>
      </c>
      <c r="U131" s="55">
        <f t="shared" si="5"/>
        <v>6.6339999999999995</v>
      </c>
      <c r="V131" s="55">
        <f t="shared" si="6"/>
        <v>12.054</v>
      </c>
      <c r="W131" s="53"/>
      <c r="X131" s="54">
        <f t="shared" si="7"/>
        <v>2.2629999999999999</v>
      </c>
      <c r="Y131" s="54">
        <f t="shared" si="7"/>
        <v>5.0629999999999997</v>
      </c>
      <c r="Z131" s="54">
        <f t="shared" si="7"/>
        <v>10.478</v>
      </c>
    </row>
    <row r="132" spans="1:26" s="56" customFormat="1" ht="14.25" x14ac:dyDescent="0.25">
      <c r="A132" s="53">
        <v>66001</v>
      </c>
      <c r="B132" s="53" t="s">
        <v>304</v>
      </c>
      <c r="C132" s="53" t="s">
        <v>305</v>
      </c>
      <c r="D132" s="53">
        <v>1.512</v>
      </c>
      <c r="E132" s="53">
        <v>3.383</v>
      </c>
      <c r="F132" s="54">
        <v>7.0010000000000003</v>
      </c>
      <c r="G132" s="54">
        <v>2.62</v>
      </c>
      <c r="H132" s="54"/>
      <c r="I132" s="54"/>
      <c r="J132" s="54">
        <v>1.5669999999999999</v>
      </c>
      <c r="K132" s="54"/>
      <c r="L132" s="54"/>
      <c r="M132" s="54"/>
      <c r="N132" s="54"/>
      <c r="O132" s="54"/>
      <c r="P132" s="54"/>
      <c r="Q132" s="54"/>
      <c r="R132" s="54"/>
      <c r="S132" s="54"/>
      <c r="T132" s="55">
        <f t="shared" si="4"/>
        <v>5.6989999999999998</v>
      </c>
      <c r="U132" s="55">
        <f t="shared" si="5"/>
        <v>7.57</v>
      </c>
      <c r="V132" s="55">
        <f t="shared" si="6"/>
        <v>11.188000000000001</v>
      </c>
      <c r="W132" s="53"/>
      <c r="X132" s="54">
        <f t="shared" si="7"/>
        <v>1.512</v>
      </c>
      <c r="Y132" s="54">
        <f t="shared" si="7"/>
        <v>3.383</v>
      </c>
      <c r="Z132" s="54">
        <f t="shared" si="7"/>
        <v>7.0010000000000003</v>
      </c>
    </row>
    <row r="133" spans="1:26" s="56" customFormat="1" ht="14.25" x14ac:dyDescent="0.25">
      <c r="A133" s="53">
        <v>33005</v>
      </c>
      <c r="B133" s="53" t="s">
        <v>306</v>
      </c>
      <c r="C133" s="53" t="s">
        <v>401</v>
      </c>
      <c r="D133" s="53">
        <v>1.512</v>
      </c>
      <c r="E133" s="53">
        <v>3.383</v>
      </c>
      <c r="F133" s="54">
        <v>7.0010000000000003</v>
      </c>
      <c r="G133" s="54">
        <v>2.645</v>
      </c>
      <c r="H133" s="54"/>
      <c r="I133" s="54"/>
      <c r="J133" s="54">
        <v>1.5669999999999999</v>
      </c>
      <c r="K133" s="54"/>
      <c r="L133" s="54"/>
      <c r="M133" s="54">
        <v>0.81499999999999995</v>
      </c>
      <c r="N133" s="54">
        <v>1.823</v>
      </c>
      <c r="O133" s="54">
        <v>3.774</v>
      </c>
      <c r="P133" s="54"/>
      <c r="Q133" s="54"/>
      <c r="R133" s="54"/>
      <c r="S133" s="54"/>
      <c r="T133" s="55">
        <f t="shared" ref="T133:T153" si="8">D133+G133+J133+K133+L133+H133+I133+M133+P133+S133</f>
        <v>6.5389999999999997</v>
      </c>
      <c r="U133" s="55">
        <f t="shared" ref="U133:U153" si="9">E133+G133+J133+K133+L133+H133+I133+N133+Q133+S133</f>
        <v>9.418000000000001</v>
      </c>
      <c r="V133" s="55">
        <f t="shared" ref="V133:V153" si="10">F133+G133+J133+K133+L133+H133+I133+O133+R133+S133</f>
        <v>14.987000000000002</v>
      </c>
      <c r="W133" s="53"/>
      <c r="X133" s="54">
        <f t="shared" si="7"/>
        <v>2.327</v>
      </c>
      <c r="Y133" s="54">
        <f t="shared" si="7"/>
        <v>5.2059999999999995</v>
      </c>
      <c r="Z133" s="54">
        <f t="shared" si="7"/>
        <v>10.775</v>
      </c>
    </row>
    <row r="134" spans="1:26" s="56" customFormat="1" ht="14.25" x14ac:dyDescent="0.25">
      <c r="A134" s="53">
        <v>49006</v>
      </c>
      <c r="B134" s="53" t="s">
        <v>308</v>
      </c>
      <c r="C134" s="53" t="s">
        <v>309</v>
      </c>
      <c r="D134" s="53">
        <v>1.512</v>
      </c>
      <c r="E134" s="53">
        <v>3.383</v>
      </c>
      <c r="F134" s="54">
        <v>7.0010000000000003</v>
      </c>
      <c r="G134" s="54">
        <v>2.8279999999999998</v>
      </c>
      <c r="H134" s="54"/>
      <c r="I134" s="54"/>
      <c r="J134" s="54">
        <v>1.5669999999999999</v>
      </c>
      <c r="K134" s="54"/>
      <c r="L134" s="54"/>
      <c r="M134" s="54">
        <v>0.496</v>
      </c>
      <c r="N134" s="54">
        <v>1.1100000000000001</v>
      </c>
      <c r="O134" s="54">
        <v>2.2970000000000002</v>
      </c>
      <c r="P134" s="54">
        <v>2E-3</v>
      </c>
      <c r="Q134" s="54">
        <v>4.0000000000000001E-3</v>
      </c>
      <c r="R134" s="54">
        <v>8.9999999999999993E-3</v>
      </c>
      <c r="S134" s="54">
        <v>1E-3</v>
      </c>
      <c r="T134" s="55">
        <f t="shared" si="8"/>
        <v>6.4060000000000006</v>
      </c>
      <c r="U134" s="55">
        <f t="shared" si="9"/>
        <v>8.8929999999999989</v>
      </c>
      <c r="V134" s="55">
        <f t="shared" si="10"/>
        <v>13.703000000000001</v>
      </c>
      <c r="W134" s="53"/>
      <c r="X134" s="54">
        <f t="shared" ref="X134:Z153" si="11">D134+M134</f>
        <v>2.008</v>
      </c>
      <c r="Y134" s="54">
        <f t="shared" si="11"/>
        <v>4.4930000000000003</v>
      </c>
      <c r="Z134" s="54">
        <f t="shared" si="11"/>
        <v>9.298</v>
      </c>
    </row>
    <row r="135" spans="1:26" s="58" customFormat="1" ht="14.25" x14ac:dyDescent="0.25">
      <c r="A135" s="53">
        <v>13001</v>
      </c>
      <c r="B135" s="53" t="s">
        <v>310</v>
      </c>
      <c r="C135" s="53" t="s">
        <v>311</v>
      </c>
      <c r="D135" s="53">
        <v>1.512</v>
      </c>
      <c r="E135" s="53">
        <v>3.383</v>
      </c>
      <c r="F135" s="54">
        <v>7.0010000000000003</v>
      </c>
      <c r="G135" s="54">
        <v>2.86</v>
      </c>
      <c r="H135" s="54"/>
      <c r="I135" s="54"/>
      <c r="J135" s="54">
        <v>1.5669999999999999</v>
      </c>
      <c r="K135" s="54"/>
      <c r="L135" s="54"/>
      <c r="M135" s="54">
        <v>0.46400000000000002</v>
      </c>
      <c r="N135" s="54">
        <v>1.038</v>
      </c>
      <c r="O135" s="54">
        <v>2.1480000000000001</v>
      </c>
      <c r="P135" s="54"/>
      <c r="Q135" s="54"/>
      <c r="R135" s="54"/>
      <c r="S135" s="54"/>
      <c r="T135" s="55">
        <f t="shared" si="8"/>
        <v>6.4030000000000005</v>
      </c>
      <c r="U135" s="55">
        <f t="shared" si="9"/>
        <v>8.8480000000000008</v>
      </c>
      <c r="V135" s="55">
        <f t="shared" si="10"/>
        <v>13.576000000000001</v>
      </c>
      <c r="W135" s="57"/>
      <c r="X135" s="54">
        <f t="shared" si="11"/>
        <v>1.976</v>
      </c>
      <c r="Y135" s="54">
        <f t="shared" si="11"/>
        <v>4.4210000000000003</v>
      </c>
      <c r="Z135" s="54">
        <f t="shared" si="11"/>
        <v>9.1490000000000009</v>
      </c>
    </row>
    <row r="136" spans="1:26" s="56" customFormat="1" ht="14.25" x14ac:dyDescent="0.25">
      <c r="A136" s="53">
        <v>60006</v>
      </c>
      <c r="B136" s="53" t="s">
        <v>312</v>
      </c>
      <c r="C136" s="53" t="s">
        <v>402</v>
      </c>
      <c r="D136" s="53">
        <v>1.512</v>
      </c>
      <c r="E136" s="53">
        <v>3.383</v>
      </c>
      <c r="F136" s="54">
        <v>7.0010000000000003</v>
      </c>
      <c r="G136" s="54">
        <v>1.41</v>
      </c>
      <c r="H136" s="54"/>
      <c r="I136" s="54">
        <v>0.217</v>
      </c>
      <c r="J136" s="54">
        <v>1.5669999999999999</v>
      </c>
      <c r="K136" s="54">
        <v>0.66200000000000003</v>
      </c>
      <c r="L136" s="54">
        <v>1.5169999999999999</v>
      </c>
      <c r="M136" s="54"/>
      <c r="N136" s="54"/>
      <c r="O136" s="54"/>
      <c r="P136" s="54"/>
      <c r="Q136" s="54"/>
      <c r="R136" s="54"/>
      <c r="S136" s="54"/>
      <c r="T136" s="55">
        <f t="shared" si="8"/>
        <v>6.8849999999999989</v>
      </c>
      <c r="U136" s="55">
        <f t="shared" si="9"/>
        <v>8.7560000000000002</v>
      </c>
      <c r="V136" s="55">
        <f t="shared" si="10"/>
        <v>12.374000000000001</v>
      </c>
      <c r="W136" s="53"/>
      <c r="X136" s="54">
        <f t="shared" si="11"/>
        <v>1.512</v>
      </c>
      <c r="Y136" s="54">
        <f t="shared" si="11"/>
        <v>3.383</v>
      </c>
      <c r="Z136" s="54">
        <f t="shared" si="11"/>
        <v>7.0010000000000003</v>
      </c>
    </row>
    <row r="137" spans="1:26" s="56" customFormat="1" ht="14.25" x14ac:dyDescent="0.25">
      <c r="A137" s="53">
        <v>11004</v>
      </c>
      <c r="B137" s="53" t="s">
        <v>314</v>
      </c>
      <c r="C137" s="53" t="s">
        <v>315</v>
      </c>
      <c r="D137" s="53">
        <v>1.512</v>
      </c>
      <c r="E137" s="53">
        <v>3.383</v>
      </c>
      <c r="F137" s="54">
        <v>7.0010000000000003</v>
      </c>
      <c r="G137" s="54"/>
      <c r="H137" s="54"/>
      <c r="I137" s="54"/>
      <c r="J137" s="54">
        <v>1.5669999999999999</v>
      </c>
      <c r="K137" s="54"/>
      <c r="L137" s="54"/>
      <c r="M137" s="54">
        <v>0.51700000000000002</v>
      </c>
      <c r="N137" s="54">
        <v>1.157</v>
      </c>
      <c r="O137" s="54">
        <v>2.3940000000000001</v>
      </c>
      <c r="P137" s="54"/>
      <c r="Q137" s="54"/>
      <c r="R137" s="54"/>
      <c r="S137" s="54"/>
      <c r="T137" s="55">
        <f t="shared" si="8"/>
        <v>3.5959999999999996</v>
      </c>
      <c r="U137" s="55">
        <f t="shared" si="9"/>
        <v>6.1070000000000002</v>
      </c>
      <c r="V137" s="55">
        <f t="shared" si="10"/>
        <v>10.962</v>
      </c>
      <c r="W137" s="53"/>
      <c r="X137" s="54">
        <f t="shared" si="11"/>
        <v>2.0289999999999999</v>
      </c>
      <c r="Y137" s="54">
        <f t="shared" si="11"/>
        <v>4.54</v>
      </c>
      <c r="Z137" s="54">
        <f t="shared" si="11"/>
        <v>9.3949999999999996</v>
      </c>
    </row>
    <row r="138" spans="1:26" s="58" customFormat="1" ht="14.25" x14ac:dyDescent="0.25">
      <c r="A138" s="53">
        <v>51005</v>
      </c>
      <c r="B138" s="53" t="s">
        <v>316</v>
      </c>
      <c r="C138" s="53" t="s">
        <v>317</v>
      </c>
      <c r="D138" s="53">
        <v>1.512</v>
      </c>
      <c r="E138" s="53">
        <v>3.383</v>
      </c>
      <c r="F138" s="54">
        <v>7.0010000000000003</v>
      </c>
      <c r="G138" s="54">
        <v>1.9990000000000001</v>
      </c>
      <c r="H138" s="54"/>
      <c r="I138" s="54"/>
      <c r="J138" s="54">
        <v>0.33900000000000002</v>
      </c>
      <c r="K138" s="54"/>
      <c r="L138" s="54"/>
      <c r="M138" s="54"/>
      <c r="N138" s="54"/>
      <c r="O138" s="54"/>
      <c r="P138" s="54"/>
      <c r="Q138" s="54"/>
      <c r="R138" s="54"/>
      <c r="S138" s="54"/>
      <c r="T138" s="55">
        <f t="shared" si="8"/>
        <v>3.85</v>
      </c>
      <c r="U138" s="55">
        <f t="shared" si="9"/>
        <v>5.7210000000000001</v>
      </c>
      <c r="V138" s="55">
        <f t="shared" si="10"/>
        <v>9.3390000000000004</v>
      </c>
      <c r="W138" s="57"/>
      <c r="X138" s="54">
        <f t="shared" si="11"/>
        <v>1.512</v>
      </c>
      <c r="Y138" s="54">
        <f t="shared" si="11"/>
        <v>3.383</v>
      </c>
      <c r="Z138" s="54">
        <f t="shared" si="11"/>
        <v>7.0010000000000003</v>
      </c>
    </row>
    <row r="139" spans="1:26" s="56" customFormat="1" ht="14.25" x14ac:dyDescent="0.25">
      <c r="A139" s="53">
        <v>6005</v>
      </c>
      <c r="B139" s="53" t="s">
        <v>318</v>
      </c>
      <c r="C139" s="53" t="s">
        <v>319</v>
      </c>
      <c r="D139" s="53">
        <v>1.512</v>
      </c>
      <c r="E139" s="53">
        <v>3.383</v>
      </c>
      <c r="F139" s="54">
        <v>7.0010000000000003</v>
      </c>
      <c r="G139" s="54">
        <v>2.8319999999999999</v>
      </c>
      <c r="H139" s="54"/>
      <c r="I139" s="54"/>
      <c r="J139" s="54">
        <v>0.9</v>
      </c>
      <c r="K139" s="54">
        <v>0.48499999999999999</v>
      </c>
      <c r="L139" s="54"/>
      <c r="M139" s="54"/>
      <c r="N139" s="54"/>
      <c r="O139" s="54"/>
      <c r="P139" s="54"/>
      <c r="Q139" s="54"/>
      <c r="R139" s="54"/>
      <c r="S139" s="54"/>
      <c r="T139" s="55">
        <f t="shared" si="8"/>
        <v>5.7290000000000001</v>
      </c>
      <c r="U139" s="55">
        <f t="shared" si="9"/>
        <v>7.6000000000000005</v>
      </c>
      <c r="V139" s="55">
        <f t="shared" si="10"/>
        <v>11.218</v>
      </c>
      <c r="W139" s="53"/>
      <c r="X139" s="54">
        <f t="shared" si="11"/>
        <v>1.512</v>
      </c>
      <c r="Y139" s="54">
        <f t="shared" si="11"/>
        <v>3.383</v>
      </c>
      <c r="Z139" s="54">
        <f t="shared" si="11"/>
        <v>7.0010000000000003</v>
      </c>
    </row>
    <row r="140" spans="1:26" s="56" customFormat="1" ht="14.25" x14ac:dyDescent="0.25">
      <c r="A140" s="53">
        <v>14004</v>
      </c>
      <c r="B140" s="53" t="s">
        <v>320</v>
      </c>
      <c r="C140" s="53" t="s">
        <v>321</v>
      </c>
      <c r="D140" s="53">
        <v>1.512</v>
      </c>
      <c r="E140" s="53">
        <v>3.383</v>
      </c>
      <c r="F140" s="54">
        <v>7.0010000000000003</v>
      </c>
      <c r="G140" s="54">
        <v>2.883</v>
      </c>
      <c r="H140" s="54"/>
      <c r="I140" s="54"/>
      <c r="J140" s="54">
        <v>1.5669999999999999</v>
      </c>
      <c r="K140" s="54"/>
      <c r="L140" s="54"/>
      <c r="M140" s="54"/>
      <c r="N140" s="54"/>
      <c r="O140" s="54"/>
      <c r="P140" s="54">
        <v>7.0000000000000001E-3</v>
      </c>
      <c r="Q140" s="54">
        <v>1.6E-2</v>
      </c>
      <c r="R140" s="54">
        <v>3.2000000000000001E-2</v>
      </c>
      <c r="S140" s="54">
        <v>4.0000000000000001E-3</v>
      </c>
      <c r="T140" s="55">
        <f t="shared" si="8"/>
        <v>5.972999999999999</v>
      </c>
      <c r="U140" s="55">
        <f t="shared" si="9"/>
        <v>7.8529999999999998</v>
      </c>
      <c r="V140" s="55">
        <f t="shared" si="10"/>
        <v>11.487</v>
      </c>
      <c r="W140" s="53"/>
      <c r="X140" s="54">
        <f t="shared" si="11"/>
        <v>1.512</v>
      </c>
      <c r="Y140" s="54">
        <f t="shared" si="11"/>
        <v>3.383</v>
      </c>
      <c r="Z140" s="54">
        <f t="shared" si="11"/>
        <v>7.0010000000000003</v>
      </c>
    </row>
    <row r="141" spans="1:26" s="56" customFormat="1" ht="14.25" x14ac:dyDescent="0.25">
      <c r="A141" s="53">
        <v>18003</v>
      </c>
      <c r="B141" s="53" t="s">
        <v>322</v>
      </c>
      <c r="C141" s="53" t="s">
        <v>323</v>
      </c>
      <c r="D141" s="53">
        <v>1.512</v>
      </c>
      <c r="E141" s="53">
        <v>3.383</v>
      </c>
      <c r="F141" s="54">
        <v>7.0010000000000003</v>
      </c>
      <c r="G141" s="54">
        <v>1.6919999999999999</v>
      </c>
      <c r="H141" s="54"/>
      <c r="I141" s="54"/>
      <c r="J141" s="54">
        <v>1.5669999999999999</v>
      </c>
      <c r="K141" s="54"/>
      <c r="L141" s="54"/>
      <c r="M141" s="54">
        <v>0.76200000000000001</v>
      </c>
      <c r="N141" s="54">
        <v>1.7050000000000001</v>
      </c>
      <c r="O141" s="54">
        <v>3.528</v>
      </c>
      <c r="P141" s="54">
        <v>8.9999999999999993E-3</v>
      </c>
      <c r="Q141" s="54">
        <v>0.02</v>
      </c>
      <c r="R141" s="54">
        <v>4.2000000000000003E-2</v>
      </c>
      <c r="S141" s="54">
        <v>5.0000000000000001E-3</v>
      </c>
      <c r="T141" s="55">
        <f t="shared" si="8"/>
        <v>5.5469999999999997</v>
      </c>
      <c r="U141" s="55">
        <f t="shared" si="9"/>
        <v>8.3720000000000017</v>
      </c>
      <c r="V141" s="55">
        <f t="shared" si="10"/>
        <v>13.835000000000001</v>
      </c>
      <c r="W141" s="53"/>
      <c r="X141" s="54">
        <f t="shared" si="11"/>
        <v>2.274</v>
      </c>
      <c r="Y141" s="54">
        <f t="shared" si="11"/>
        <v>5.0880000000000001</v>
      </c>
      <c r="Z141" s="54">
        <f t="shared" si="11"/>
        <v>10.529</v>
      </c>
    </row>
    <row r="142" spans="1:26" s="56" customFormat="1" ht="14.25" x14ac:dyDescent="0.25">
      <c r="A142" s="53">
        <v>14005</v>
      </c>
      <c r="B142" s="53" t="s">
        <v>324</v>
      </c>
      <c r="C142" s="53" t="s">
        <v>325</v>
      </c>
      <c r="D142" s="53">
        <v>1.512</v>
      </c>
      <c r="E142" s="53">
        <v>3.383</v>
      </c>
      <c r="F142" s="54">
        <v>7.0010000000000003</v>
      </c>
      <c r="G142" s="54">
        <v>2.8809999999999998</v>
      </c>
      <c r="H142" s="54"/>
      <c r="I142" s="54"/>
      <c r="J142" s="54">
        <v>1.5669999999999999</v>
      </c>
      <c r="K142" s="54"/>
      <c r="L142" s="54"/>
      <c r="M142" s="54">
        <v>0.64100000000000001</v>
      </c>
      <c r="N142" s="54">
        <v>1.4339999999999999</v>
      </c>
      <c r="O142" s="54">
        <v>2.968</v>
      </c>
      <c r="P142" s="54"/>
      <c r="Q142" s="54"/>
      <c r="R142" s="54"/>
      <c r="S142" s="54"/>
      <c r="T142" s="55">
        <f t="shared" si="8"/>
        <v>6.601</v>
      </c>
      <c r="U142" s="55">
        <f t="shared" si="9"/>
        <v>9.2649999999999988</v>
      </c>
      <c r="V142" s="55">
        <f t="shared" si="10"/>
        <v>14.417</v>
      </c>
      <c r="W142" s="53"/>
      <c r="X142" s="54">
        <f t="shared" si="11"/>
        <v>2.153</v>
      </c>
      <c r="Y142" s="54">
        <f t="shared" si="11"/>
        <v>4.8170000000000002</v>
      </c>
      <c r="Z142" s="54">
        <f t="shared" si="11"/>
        <v>9.9690000000000012</v>
      </c>
    </row>
    <row r="143" spans="1:26" s="56" customFormat="1" ht="14.25" x14ac:dyDescent="0.25">
      <c r="A143" s="53">
        <v>18005</v>
      </c>
      <c r="B143" s="53" t="s">
        <v>326</v>
      </c>
      <c r="C143" s="53" t="s">
        <v>403</v>
      </c>
      <c r="D143" s="53">
        <v>1.512</v>
      </c>
      <c r="E143" s="53">
        <v>3.383</v>
      </c>
      <c r="F143" s="54">
        <v>7.0010000000000003</v>
      </c>
      <c r="G143" s="54">
        <v>1.6020000000000001</v>
      </c>
      <c r="H143" s="54">
        <v>0.25900000000000001</v>
      </c>
      <c r="I143" s="54"/>
      <c r="J143" s="54">
        <v>1.5669999999999999</v>
      </c>
      <c r="K143" s="54">
        <v>0.111</v>
      </c>
      <c r="L143" s="54"/>
      <c r="M143" s="54"/>
      <c r="N143" s="54"/>
      <c r="O143" s="54"/>
      <c r="P143" s="54">
        <v>5.0000000000000001E-3</v>
      </c>
      <c r="Q143" s="54">
        <v>1.0999999999999999E-2</v>
      </c>
      <c r="R143" s="54">
        <v>2.3E-2</v>
      </c>
      <c r="S143" s="54">
        <v>2E-3</v>
      </c>
      <c r="T143" s="55">
        <f t="shared" si="8"/>
        <v>5.0579999999999998</v>
      </c>
      <c r="U143" s="55">
        <f t="shared" si="9"/>
        <v>6.9350000000000005</v>
      </c>
      <c r="V143" s="55">
        <f t="shared" si="10"/>
        <v>10.565000000000001</v>
      </c>
      <c r="W143" s="53"/>
      <c r="X143" s="54">
        <f t="shared" si="11"/>
        <v>1.512</v>
      </c>
      <c r="Y143" s="54">
        <f t="shared" si="11"/>
        <v>3.383</v>
      </c>
      <c r="Z143" s="54">
        <f t="shared" si="11"/>
        <v>7.0010000000000003</v>
      </c>
    </row>
    <row r="144" spans="1:26" s="56" customFormat="1" ht="14.25" x14ac:dyDescent="0.25">
      <c r="A144" s="53">
        <v>36002</v>
      </c>
      <c r="B144" s="53" t="s">
        <v>328</v>
      </c>
      <c r="C144" s="53" t="s">
        <v>329</v>
      </c>
      <c r="D144" s="53">
        <v>1.512</v>
      </c>
      <c r="E144" s="53">
        <v>3.383</v>
      </c>
      <c r="F144" s="54">
        <v>7.0010000000000003</v>
      </c>
      <c r="G144" s="54">
        <v>1.5229999999999999</v>
      </c>
      <c r="H144" s="54"/>
      <c r="I144" s="54"/>
      <c r="J144" s="54">
        <v>0.68500000000000005</v>
      </c>
      <c r="K144" s="54">
        <v>0.371</v>
      </c>
      <c r="L144" s="54"/>
      <c r="M144" s="54">
        <v>0.25800000000000001</v>
      </c>
      <c r="N144" s="54">
        <v>0.57699999999999996</v>
      </c>
      <c r="O144" s="54">
        <v>1.1950000000000001</v>
      </c>
      <c r="P144" s="54">
        <v>3.0000000000000001E-3</v>
      </c>
      <c r="Q144" s="54">
        <v>7.0000000000000001E-3</v>
      </c>
      <c r="R144" s="54">
        <v>1.4E-2</v>
      </c>
      <c r="S144" s="54">
        <v>1E-3</v>
      </c>
      <c r="T144" s="55">
        <f t="shared" si="8"/>
        <v>4.3530000000000006</v>
      </c>
      <c r="U144" s="55">
        <f t="shared" si="9"/>
        <v>6.5469999999999997</v>
      </c>
      <c r="V144" s="55">
        <f t="shared" si="10"/>
        <v>10.790000000000001</v>
      </c>
      <c r="W144" s="53"/>
      <c r="X144" s="54">
        <f t="shared" si="11"/>
        <v>1.77</v>
      </c>
      <c r="Y144" s="54">
        <f t="shared" si="11"/>
        <v>3.96</v>
      </c>
      <c r="Z144" s="54">
        <f t="shared" si="11"/>
        <v>8.1959999999999997</v>
      </c>
    </row>
    <row r="145" spans="1:26" s="56" customFormat="1" ht="14.25" x14ac:dyDescent="0.25">
      <c r="A145" s="53">
        <v>49007</v>
      </c>
      <c r="B145" s="53" t="s">
        <v>330</v>
      </c>
      <c r="C145" s="53" t="s">
        <v>331</v>
      </c>
      <c r="D145" s="53">
        <v>1.512</v>
      </c>
      <c r="E145" s="53">
        <v>3.383</v>
      </c>
      <c r="F145" s="54">
        <v>7.0010000000000003</v>
      </c>
      <c r="G145" s="54">
        <v>1.6359999999999999</v>
      </c>
      <c r="H145" s="54">
        <v>1.0720000000000001</v>
      </c>
      <c r="I145" s="54"/>
      <c r="J145" s="54">
        <v>1.5669999999999999</v>
      </c>
      <c r="K145" s="54">
        <v>1.002</v>
      </c>
      <c r="L145" s="54"/>
      <c r="M145" s="54">
        <v>0.251</v>
      </c>
      <c r="N145" s="54">
        <v>0.56200000000000006</v>
      </c>
      <c r="O145" s="54">
        <v>1.1619999999999999</v>
      </c>
      <c r="P145" s="54">
        <v>6.0000000000000001E-3</v>
      </c>
      <c r="Q145" s="54">
        <v>1.2999999999999999E-2</v>
      </c>
      <c r="R145" s="54">
        <v>2.8000000000000001E-2</v>
      </c>
      <c r="S145" s="54">
        <v>3.0000000000000001E-3</v>
      </c>
      <c r="T145" s="55">
        <f t="shared" si="8"/>
        <v>7.0490000000000004</v>
      </c>
      <c r="U145" s="55">
        <f t="shared" si="9"/>
        <v>9.2379999999999995</v>
      </c>
      <c r="V145" s="55">
        <f t="shared" si="10"/>
        <v>13.471000000000002</v>
      </c>
      <c r="W145" s="53"/>
      <c r="X145" s="54">
        <f t="shared" si="11"/>
        <v>1.7629999999999999</v>
      </c>
      <c r="Y145" s="54">
        <f t="shared" si="11"/>
        <v>3.9450000000000003</v>
      </c>
      <c r="Z145" s="54">
        <f t="shared" si="11"/>
        <v>8.1630000000000003</v>
      </c>
    </row>
    <row r="146" spans="1:26" s="58" customFormat="1" ht="14.25" x14ac:dyDescent="0.25">
      <c r="A146" s="53">
        <v>1003</v>
      </c>
      <c r="B146" s="53" t="s">
        <v>332</v>
      </c>
      <c r="C146" s="53" t="s">
        <v>333</v>
      </c>
      <c r="D146" s="53">
        <v>1.512</v>
      </c>
      <c r="E146" s="53">
        <v>3.383</v>
      </c>
      <c r="F146" s="54">
        <v>7.0010000000000003</v>
      </c>
      <c r="G146" s="54">
        <v>1.5580000000000001</v>
      </c>
      <c r="H146" s="54"/>
      <c r="I146" s="54"/>
      <c r="J146" s="54">
        <v>0.5</v>
      </c>
      <c r="K146" s="54">
        <v>1.4419999999999999</v>
      </c>
      <c r="L146" s="54"/>
      <c r="M146" s="54">
        <v>0.50900000000000001</v>
      </c>
      <c r="N146" s="54">
        <v>1.139</v>
      </c>
      <c r="O146" s="54">
        <v>2.3570000000000002</v>
      </c>
      <c r="P146" s="54"/>
      <c r="Q146" s="54"/>
      <c r="R146" s="54"/>
      <c r="S146" s="54"/>
      <c r="T146" s="55">
        <f t="shared" si="8"/>
        <v>5.5210000000000008</v>
      </c>
      <c r="U146" s="55">
        <f t="shared" si="9"/>
        <v>8.0220000000000002</v>
      </c>
      <c r="V146" s="55">
        <f t="shared" si="10"/>
        <v>12.858000000000001</v>
      </c>
      <c r="W146" s="57"/>
      <c r="X146" s="54">
        <f t="shared" si="11"/>
        <v>2.0209999999999999</v>
      </c>
      <c r="Y146" s="54">
        <f t="shared" si="11"/>
        <v>4.5220000000000002</v>
      </c>
      <c r="Z146" s="54">
        <f t="shared" si="11"/>
        <v>9.3580000000000005</v>
      </c>
    </row>
    <row r="147" spans="1:26" s="56" customFormat="1" ht="14.25" x14ac:dyDescent="0.25">
      <c r="A147" s="53">
        <v>47001</v>
      </c>
      <c r="B147" s="53" t="s">
        <v>334</v>
      </c>
      <c r="C147" s="53" t="s">
        <v>335</v>
      </c>
      <c r="D147" s="53">
        <v>1.512</v>
      </c>
      <c r="E147" s="53">
        <v>3.383</v>
      </c>
      <c r="F147" s="54">
        <v>7.0010000000000003</v>
      </c>
      <c r="G147" s="54">
        <v>1.4990000000000001</v>
      </c>
      <c r="H147" s="54"/>
      <c r="I147" s="54"/>
      <c r="J147" s="54">
        <v>1.5669999999999999</v>
      </c>
      <c r="K147" s="54"/>
      <c r="L147" s="54"/>
      <c r="M147" s="54"/>
      <c r="N147" s="54"/>
      <c r="O147" s="54"/>
      <c r="P147" s="54"/>
      <c r="Q147" s="54"/>
      <c r="R147" s="54"/>
      <c r="S147" s="54"/>
      <c r="T147" s="55">
        <f t="shared" si="8"/>
        <v>4.5780000000000003</v>
      </c>
      <c r="U147" s="55">
        <f t="shared" si="9"/>
        <v>6.4489999999999998</v>
      </c>
      <c r="V147" s="55">
        <f t="shared" si="10"/>
        <v>10.067</v>
      </c>
      <c r="W147" s="53"/>
      <c r="X147" s="54">
        <f t="shared" si="11"/>
        <v>1.512</v>
      </c>
      <c r="Y147" s="54">
        <f t="shared" si="11"/>
        <v>3.383</v>
      </c>
      <c r="Z147" s="54">
        <f t="shared" si="11"/>
        <v>7.0010000000000003</v>
      </c>
    </row>
    <row r="148" spans="1:26" s="56" customFormat="1" ht="14.25" x14ac:dyDescent="0.25">
      <c r="A148" s="53">
        <v>12003</v>
      </c>
      <c r="B148" s="53" t="s">
        <v>336</v>
      </c>
      <c r="C148" s="53" t="s">
        <v>337</v>
      </c>
      <c r="D148" s="53">
        <v>1.512</v>
      </c>
      <c r="E148" s="53">
        <v>3.383</v>
      </c>
      <c r="F148" s="54">
        <v>7.0010000000000003</v>
      </c>
      <c r="G148" s="54">
        <v>1.4059999999999999</v>
      </c>
      <c r="H148" s="54"/>
      <c r="I148" s="54"/>
      <c r="J148" s="54">
        <v>0.65</v>
      </c>
      <c r="K148" s="54"/>
      <c r="L148" s="54"/>
      <c r="M148" s="54"/>
      <c r="N148" s="54"/>
      <c r="O148" s="54"/>
      <c r="P148" s="54"/>
      <c r="Q148" s="54"/>
      <c r="R148" s="54"/>
      <c r="S148" s="54"/>
      <c r="T148" s="55">
        <f t="shared" si="8"/>
        <v>3.5680000000000001</v>
      </c>
      <c r="U148" s="55">
        <f t="shared" si="9"/>
        <v>5.4390000000000001</v>
      </c>
      <c r="V148" s="55">
        <f t="shared" si="10"/>
        <v>9.0570000000000004</v>
      </c>
      <c r="W148" s="53"/>
      <c r="X148" s="54">
        <f t="shared" si="11"/>
        <v>1.512</v>
      </c>
      <c r="Y148" s="54">
        <f t="shared" si="11"/>
        <v>3.383</v>
      </c>
      <c r="Z148" s="54">
        <f t="shared" si="11"/>
        <v>7.0010000000000003</v>
      </c>
    </row>
    <row r="149" spans="1:26" s="56" customFormat="1" ht="14.25" x14ac:dyDescent="0.25">
      <c r="A149" s="53">
        <v>54007</v>
      </c>
      <c r="B149" s="53" t="s">
        <v>338</v>
      </c>
      <c r="C149" s="53" t="s">
        <v>339</v>
      </c>
      <c r="D149" s="53">
        <v>1.512</v>
      </c>
      <c r="E149" s="53">
        <v>3.383</v>
      </c>
      <c r="F149" s="54">
        <v>7.0010000000000003</v>
      </c>
      <c r="G149" s="54">
        <v>1.8919999999999999</v>
      </c>
      <c r="H149" s="54"/>
      <c r="I149" s="54"/>
      <c r="J149" s="54">
        <v>1.5669999999999999</v>
      </c>
      <c r="K149" s="54"/>
      <c r="L149" s="54"/>
      <c r="M149" s="54"/>
      <c r="N149" s="54"/>
      <c r="O149" s="54"/>
      <c r="P149" s="54"/>
      <c r="Q149" s="54"/>
      <c r="R149" s="54"/>
      <c r="S149" s="54"/>
      <c r="T149" s="55">
        <f t="shared" si="8"/>
        <v>4.9710000000000001</v>
      </c>
      <c r="U149" s="55">
        <f t="shared" si="9"/>
        <v>6.8420000000000005</v>
      </c>
      <c r="V149" s="55">
        <f t="shared" si="10"/>
        <v>10.46</v>
      </c>
      <c r="W149" s="53"/>
      <c r="X149" s="54">
        <f t="shared" si="11"/>
        <v>1.512</v>
      </c>
      <c r="Y149" s="54">
        <f t="shared" si="11"/>
        <v>3.383</v>
      </c>
      <c r="Z149" s="54">
        <f t="shared" si="11"/>
        <v>7.0010000000000003</v>
      </c>
    </row>
    <row r="150" spans="1:26" s="56" customFormat="1" ht="14.25" x14ac:dyDescent="0.25">
      <c r="A150" s="53">
        <v>59002</v>
      </c>
      <c r="B150" s="53" t="s">
        <v>340</v>
      </c>
      <c r="C150" s="53" t="s">
        <v>341</v>
      </c>
      <c r="D150" s="53">
        <v>1.512</v>
      </c>
      <c r="E150" s="53">
        <v>3.383</v>
      </c>
      <c r="F150" s="54">
        <v>7.0010000000000003</v>
      </c>
      <c r="G150" s="54">
        <v>1.7110000000000001</v>
      </c>
      <c r="H150" s="54"/>
      <c r="I150" s="54"/>
      <c r="J150" s="54">
        <v>1.1100000000000001</v>
      </c>
      <c r="K150" s="54"/>
      <c r="L150" s="54"/>
      <c r="M150" s="54"/>
      <c r="N150" s="54"/>
      <c r="O150" s="54"/>
      <c r="P150" s="54">
        <v>8.9999999999999993E-3</v>
      </c>
      <c r="Q150" s="54">
        <v>0.02</v>
      </c>
      <c r="R150" s="54">
        <v>4.2000000000000003E-2</v>
      </c>
      <c r="S150" s="54">
        <v>3.0000000000000001E-3</v>
      </c>
      <c r="T150" s="55">
        <f t="shared" si="8"/>
        <v>4.3450000000000006</v>
      </c>
      <c r="U150" s="55">
        <f t="shared" si="9"/>
        <v>6.2270000000000003</v>
      </c>
      <c r="V150" s="55">
        <f t="shared" si="10"/>
        <v>9.8669999999999991</v>
      </c>
      <c r="W150" s="53"/>
      <c r="X150" s="54">
        <f t="shared" si="11"/>
        <v>1.512</v>
      </c>
      <c r="Y150" s="54">
        <f t="shared" si="11"/>
        <v>3.383</v>
      </c>
      <c r="Z150" s="54">
        <f t="shared" si="11"/>
        <v>7.0010000000000003</v>
      </c>
    </row>
    <row r="151" spans="1:26" s="56" customFormat="1" ht="14.25" x14ac:dyDescent="0.25">
      <c r="A151" s="53">
        <v>2006</v>
      </c>
      <c r="B151" s="53" t="s">
        <v>342</v>
      </c>
      <c r="C151" s="53" t="s">
        <v>343</v>
      </c>
      <c r="D151" s="53">
        <v>1.512</v>
      </c>
      <c r="E151" s="53">
        <v>3.383</v>
      </c>
      <c r="F151" s="54">
        <v>7.0010000000000003</v>
      </c>
      <c r="G151" s="54">
        <v>2.4529999999999998</v>
      </c>
      <c r="H151" s="54"/>
      <c r="I151" s="54"/>
      <c r="J151" s="54">
        <v>1.5669999999999999</v>
      </c>
      <c r="K151" s="54"/>
      <c r="L151" s="54"/>
      <c r="M151" s="54">
        <v>0.441</v>
      </c>
      <c r="N151" s="54">
        <v>0.98699999999999999</v>
      </c>
      <c r="O151" s="54">
        <v>2.0419999999999998</v>
      </c>
      <c r="P151" s="54"/>
      <c r="Q151" s="54"/>
      <c r="R151" s="54"/>
      <c r="S151" s="54"/>
      <c r="T151" s="55">
        <f t="shared" si="8"/>
        <v>5.9729999999999999</v>
      </c>
      <c r="U151" s="55">
        <f t="shared" si="9"/>
        <v>8.39</v>
      </c>
      <c r="V151" s="55">
        <f t="shared" si="10"/>
        <v>13.063000000000001</v>
      </c>
      <c r="W151" s="53"/>
      <c r="X151" s="54">
        <f t="shared" si="11"/>
        <v>1.9530000000000001</v>
      </c>
      <c r="Y151" s="54">
        <f t="shared" si="11"/>
        <v>4.37</v>
      </c>
      <c r="Z151" s="54">
        <f t="shared" si="11"/>
        <v>9.0429999999999993</v>
      </c>
    </row>
    <row r="152" spans="1:26" s="56" customFormat="1" ht="14.25" x14ac:dyDescent="0.25">
      <c r="A152" s="53">
        <v>55004</v>
      </c>
      <c r="B152" s="53" t="s">
        <v>344</v>
      </c>
      <c r="C152" s="53" t="s">
        <v>345</v>
      </c>
      <c r="D152" s="53">
        <v>1.512</v>
      </c>
      <c r="E152" s="53">
        <v>3.383</v>
      </c>
      <c r="F152" s="54">
        <v>7.0010000000000003</v>
      </c>
      <c r="G152" s="54">
        <v>2.84</v>
      </c>
      <c r="H152" s="54"/>
      <c r="I152" s="54"/>
      <c r="J152" s="54">
        <v>1.5669999999999999</v>
      </c>
      <c r="K152" s="54"/>
      <c r="L152" s="54"/>
      <c r="M152" s="54">
        <v>0.159</v>
      </c>
      <c r="N152" s="54">
        <v>0.35599999999999998</v>
      </c>
      <c r="O152" s="54">
        <v>0.73599999999999999</v>
      </c>
      <c r="P152" s="54">
        <v>3.0000000000000001E-3</v>
      </c>
      <c r="Q152" s="54">
        <v>7.0000000000000001E-3</v>
      </c>
      <c r="R152" s="54">
        <v>1.4E-2</v>
      </c>
      <c r="S152" s="54">
        <v>3.0000000000000001E-3</v>
      </c>
      <c r="T152" s="55">
        <f t="shared" si="8"/>
        <v>6.0840000000000005</v>
      </c>
      <c r="U152" s="55">
        <f t="shared" si="9"/>
        <v>8.1560000000000006</v>
      </c>
      <c r="V152" s="55">
        <f t="shared" si="10"/>
        <v>12.161000000000001</v>
      </c>
      <c r="W152" s="53"/>
      <c r="X152" s="54">
        <f t="shared" si="11"/>
        <v>1.671</v>
      </c>
      <c r="Y152" s="54">
        <f t="shared" si="11"/>
        <v>3.7389999999999999</v>
      </c>
      <c r="Z152" s="54">
        <f t="shared" si="11"/>
        <v>7.7370000000000001</v>
      </c>
    </row>
    <row r="153" spans="1:26" s="56" customFormat="1" ht="14.25" x14ac:dyDescent="0.25">
      <c r="A153" s="53">
        <v>63003</v>
      </c>
      <c r="B153" s="53" t="s">
        <v>346</v>
      </c>
      <c r="C153" s="53" t="s">
        <v>347</v>
      </c>
      <c r="D153" s="53">
        <v>1.512</v>
      </c>
      <c r="E153" s="53">
        <v>3.383</v>
      </c>
      <c r="F153" s="54">
        <v>7.0010000000000003</v>
      </c>
      <c r="G153" s="54">
        <v>2.823</v>
      </c>
      <c r="H153" s="54"/>
      <c r="I153" s="54"/>
      <c r="J153" s="54">
        <v>1.5669999999999999</v>
      </c>
      <c r="K153" s="54"/>
      <c r="L153" s="54"/>
      <c r="M153" s="54"/>
      <c r="N153" s="54"/>
      <c r="O153" s="54"/>
      <c r="P153" s="54">
        <v>1.4999999999999999E-2</v>
      </c>
      <c r="Q153" s="54">
        <v>3.4000000000000002E-2</v>
      </c>
      <c r="R153" s="54">
        <v>6.9000000000000006E-2</v>
      </c>
      <c r="S153" s="54">
        <v>8.9999999999999993E-3</v>
      </c>
      <c r="T153" s="55">
        <f t="shared" si="8"/>
        <v>5.9260000000000002</v>
      </c>
      <c r="U153" s="55">
        <f t="shared" si="9"/>
        <v>7.8159999999999998</v>
      </c>
      <c r="V153" s="55">
        <f t="shared" si="10"/>
        <v>11.469000000000001</v>
      </c>
      <c r="W153" s="53"/>
      <c r="X153" s="54">
        <f t="shared" si="11"/>
        <v>1.512</v>
      </c>
      <c r="Y153" s="54">
        <f t="shared" si="11"/>
        <v>3.383</v>
      </c>
      <c r="Z153" s="54">
        <f t="shared" si="11"/>
        <v>7.0010000000000003</v>
      </c>
    </row>
    <row r="154" spans="1:26" x14ac:dyDescent="0.3">
      <c r="P154" s="146" t="s">
        <v>404</v>
      </c>
      <c r="Q154" s="146"/>
      <c r="R154" s="146"/>
    </row>
  </sheetData>
  <mergeCells count="4">
    <mergeCell ref="H3:I3"/>
    <mergeCell ref="M3:R3"/>
    <mergeCell ref="X3:Z3"/>
    <mergeCell ref="P154:R154"/>
  </mergeCells>
  <pageMargins left="0.2" right="0.2" top="0.5" bottom="0.5" header="0.3" footer="0.3"/>
  <pageSetup paperSize="5" scale="65" fitToHeight="0" orientation="landscape" r:id="rId1"/>
  <headerFooter>
    <oddFooter>&amp;C&amp;"Ebrima,Regular"&amp;9&amp;P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SPED State Aid</vt:lpstr>
      <vt:lpstr>Level 1 State CC</vt:lpstr>
      <vt:lpstr>Pay 2019 Valuations</vt:lpstr>
      <vt:lpstr>Pay 2019 Levies</vt:lpstr>
      <vt:lpstr>'Pay 2019 Levies'!Print_Area</vt:lpstr>
      <vt:lpstr>'SPED State Aid'!Print_Area</vt:lpstr>
      <vt:lpstr>'Pay 2019 Levies'!Print_Titles</vt:lpstr>
      <vt:lpstr>'SPED State Aid'!Print_Titles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Ryan</dc:creator>
  <cp:lastModifiedBy>Woodmansey, Susan</cp:lastModifiedBy>
  <cp:lastPrinted>2019-03-19T14:24:13Z</cp:lastPrinted>
  <dcterms:created xsi:type="dcterms:W3CDTF">1999-03-30T14:43:20Z</dcterms:created>
  <dcterms:modified xsi:type="dcterms:W3CDTF">2019-03-19T18:01:37Z</dcterms:modified>
</cp:coreProperties>
</file>