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8 State Aid\FINAL\"/>
    </mc:Choice>
  </mc:AlternateContent>
  <bookViews>
    <workbookView xWindow="0" yWindow="0" windowWidth="24000" windowHeight="8910"/>
  </bookViews>
  <sheets>
    <sheet name="FY2018 GSA Need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'FY2018 GSA Need'!$A$2:$O$152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'FY2018 GSA Need'!$A$1:$O$154</definedName>
    <definedName name="_xlnm.Print_Titles" localSheetId="0">'FY2018 GSA Need'!$1:$2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4" i="1" l="1"/>
  <c r="E154" i="1"/>
  <c r="G154" i="1" s="1"/>
  <c r="I130" i="1"/>
  <c r="I106" i="1"/>
  <c r="E106" i="1"/>
  <c r="F106" i="1" s="1"/>
  <c r="I41" i="1"/>
  <c r="F41" i="1"/>
  <c r="E41" i="1"/>
  <c r="I151" i="1"/>
  <c r="I58" i="1"/>
  <c r="I99" i="1"/>
  <c r="I119" i="1"/>
  <c r="E119" i="1"/>
  <c r="I34" i="1"/>
  <c r="E34" i="1"/>
  <c r="F34" i="1" s="1"/>
  <c r="I46" i="1"/>
  <c r="I13" i="1"/>
  <c r="I5" i="1"/>
  <c r="E5" i="1"/>
  <c r="F5" i="1" s="1"/>
  <c r="I134" i="1"/>
  <c r="E134" i="1"/>
  <c r="F134" i="1" s="1"/>
  <c r="G134" i="1"/>
  <c r="I108" i="1"/>
  <c r="I90" i="1"/>
  <c r="I26" i="1"/>
  <c r="E26" i="1"/>
  <c r="F26" i="1" s="1"/>
  <c r="I31" i="1"/>
  <c r="E31" i="1"/>
  <c r="I148" i="1"/>
  <c r="E148" i="1"/>
  <c r="F148" i="1" s="1"/>
  <c r="I4" i="1"/>
  <c r="I126" i="1"/>
  <c r="I104" i="1"/>
  <c r="E104" i="1"/>
  <c r="I71" i="1"/>
  <c r="E71" i="1"/>
  <c r="F71" i="1" s="1"/>
  <c r="I114" i="1"/>
  <c r="I39" i="1"/>
  <c r="I117" i="1"/>
  <c r="E117" i="1"/>
  <c r="F117" i="1" s="1"/>
  <c r="G117" i="1"/>
  <c r="I150" i="1"/>
  <c r="E150" i="1"/>
  <c r="F150" i="1" s="1"/>
  <c r="I147" i="1"/>
  <c r="I127" i="1"/>
  <c r="I115" i="1"/>
  <c r="E115" i="1"/>
  <c r="F115" i="1" s="1"/>
  <c r="H115" i="1" s="1"/>
  <c r="J115" i="1" s="1"/>
  <c r="G115" i="1"/>
  <c r="I122" i="1"/>
  <c r="E122" i="1"/>
  <c r="F122" i="1" s="1"/>
  <c r="O73" i="1"/>
  <c r="I59" i="1"/>
  <c r="E59" i="1"/>
  <c r="F59" i="1" s="1"/>
  <c r="I85" i="1"/>
  <c r="E85" i="1"/>
  <c r="F85" i="1" s="1"/>
  <c r="I15" i="1"/>
  <c r="I136" i="1"/>
  <c r="G136" i="1"/>
  <c r="H136" i="1" s="1"/>
  <c r="J136" i="1" s="1"/>
  <c r="E136" i="1"/>
  <c r="F136" i="1" s="1"/>
  <c r="I113" i="1"/>
  <c r="E113" i="1"/>
  <c r="G113" i="1" s="1"/>
  <c r="I102" i="1"/>
  <c r="E102" i="1"/>
  <c r="F102" i="1" s="1"/>
  <c r="I70" i="1"/>
  <c r="I40" i="1"/>
  <c r="E40" i="1"/>
  <c r="G40" i="1" s="1"/>
  <c r="I30" i="1"/>
  <c r="E30" i="1"/>
  <c r="I53" i="1"/>
  <c r="F53" i="1"/>
  <c r="E53" i="1"/>
  <c r="I143" i="1"/>
  <c r="E143" i="1"/>
  <c r="F143" i="1" s="1"/>
  <c r="I132" i="1"/>
  <c r="I120" i="1"/>
  <c r="E120" i="1"/>
  <c r="F120" i="1" s="1"/>
  <c r="I57" i="1"/>
  <c r="E57" i="1"/>
  <c r="G57" i="1" s="1"/>
  <c r="I36" i="1"/>
  <c r="E36" i="1"/>
  <c r="F36" i="1" s="1"/>
  <c r="I18" i="1"/>
  <c r="I10" i="1"/>
  <c r="E10" i="1"/>
  <c r="F10" i="1" s="1"/>
  <c r="I74" i="1"/>
  <c r="E74" i="1"/>
  <c r="G74" i="1" s="1"/>
  <c r="I145" i="1"/>
  <c r="E145" i="1"/>
  <c r="F145" i="1" s="1"/>
  <c r="I51" i="1"/>
  <c r="I94" i="1"/>
  <c r="E94" i="1"/>
  <c r="F94" i="1" s="1"/>
  <c r="I83" i="1"/>
  <c r="E83" i="1"/>
  <c r="G83" i="1" s="1"/>
  <c r="I20" i="1"/>
  <c r="E20" i="1"/>
  <c r="F20" i="1" s="1"/>
  <c r="I87" i="1"/>
  <c r="I50" i="1"/>
  <c r="E50" i="1"/>
  <c r="F50" i="1" s="1"/>
  <c r="I91" i="1"/>
  <c r="E91" i="1"/>
  <c r="G91" i="1" s="1"/>
  <c r="I100" i="1"/>
  <c r="E100" i="1"/>
  <c r="F100" i="1" s="1"/>
  <c r="I23" i="1"/>
  <c r="I88" i="1"/>
  <c r="E88" i="1"/>
  <c r="F88" i="1" s="1"/>
  <c r="I128" i="1"/>
  <c r="E128" i="1"/>
  <c r="G128" i="1" s="1"/>
  <c r="I86" i="1"/>
  <c r="E86" i="1"/>
  <c r="F86" i="1" s="1"/>
  <c r="I66" i="1"/>
  <c r="E66" i="1"/>
  <c r="G66" i="1" s="1"/>
  <c r="I24" i="1"/>
  <c r="F24" i="1"/>
  <c r="E24" i="1"/>
  <c r="G24" i="1" s="1"/>
  <c r="I125" i="1"/>
  <c r="I84" i="1"/>
  <c r="I107" i="1"/>
  <c r="E107" i="1"/>
  <c r="G107" i="1" s="1"/>
  <c r="I116" i="1"/>
  <c r="F116" i="1"/>
  <c r="E116" i="1"/>
  <c r="I89" i="1"/>
  <c r="I28" i="1"/>
  <c r="I82" i="1"/>
  <c r="I35" i="1"/>
  <c r="E35" i="1"/>
  <c r="F35" i="1" s="1"/>
  <c r="I7" i="1"/>
  <c r="F7" i="1"/>
  <c r="E7" i="1"/>
  <c r="I79" i="1"/>
  <c r="I142" i="1"/>
  <c r="I80" i="1"/>
  <c r="E80" i="1"/>
  <c r="I69" i="1"/>
  <c r="E69" i="1"/>
  <c r="F69" i="1" s="1"/>
  <c r="I131" i="1"/>
  <c r="I109" i="1"/>
  <c r="I95" i="1"/>
  <c r="E95" i="1"/>
  <c r="I56" i="1"/>
  <c r="E56" i="1"/>
  <c r="F56" i="1" s="1"/>
  <c r="I110" i="1"/>
  <c r="O65" i="1"/>
  <c r="I19" i="1"/>
  <c r="I64" i="1"/>
  <c r="I97" i="1"/>
  <c r="I63" i="1"/>
  <c r="E63" i="1"/>
  <c r="F63" i="1" s="1"/>
  <c r="I48" i="1"/>
  <c r="E48" i="1"/>
  <c r="G48" i="1" s="1"/>
  <c r="I25" i="1"/>
  <c r="G25" i="1"/>
  <c r="E25" i="1"/>
  <c r="I62" i="1"/>
  <c r="I124" i="1"/>
  <c r="E124" i="1"/>
  <c r="F124" i="1" s="1"/>
  <c r="I60" i="1"/>
  <c r="E60" i="1"/>
  <c r="G60" i="1" s="1"/>
  <c r="I22" i="1"/>
  <c r="I96" i="1"/>
  <c r="I14" i="1"/>
  <c r="I52" i="1"/>
  <c r="E52" i="1"/>
  <c r="G52" i="1" s="1"/>
  <c r="F52" i="1"/>
  <c r="I105" i="1"/>
  <c r="E105" i="1"/>
  <c r="F105" i="1" s="1"/>
  <c r="I72" i="1"/>
  <c r="F72" i="1"/>
  <c r="E72" i="1"/>
  <c r="G72" i="1" s="1"/>
  <c r="I43" i="1"/>
  <c r="I76" i="1"/>
  <c r="E76" i="1"/>
  <c r="G76" i="1" s="1"/>
  <c r="I44" i="1"/>
  <c r="E44" i="1"/>
  <c r="F44" i="1" s="1"/>
  <c r="I17" i="1"/>
  <c r="E17" i="1"/>
  <c r="G17" i="1" s="1"/>
  <c r="I32" i="1"/>
  <c r="I8" i="1"/>
  <c r="E8" i="1"/>
  <c r="F8" i="1" s="1"/>
  <c r="I129" i="1"/>
  <c r="E129" i="1"/>
  <c r="F129" i="1" s="1"/>
  <c r="I42" i="1"/>
  <c r="E42" i="1"/>
  <c r="G42" i="1" s="1"/>
  <c r="I38" i="1"/>
  <c r="I141" i="1"/>
  <c r="E141" i="1"/>
  <c r="F141" i="1" s="1"/>
  <c r="I139" i="1"/>
  <c r="E139" i="1"/>
  <c r="F139" i="1" s="1"/>
  <c r="I101" i="1"/>
  <c r="E101" i="1"/>
  <c r="G101" i="1" s="1"/>
  <c r="I98" i="1"/>
  <c r="I49" i="1"/>
  <c r="E49" i="1"/>
  <c r="F49" i="1" s="1"/>
  <c r="I45" i="1"/>
  <c r="E45" i="1"/>
  <c r="F45" i="1" s="1"/>
  <c r="I33" i="1"/>
  <c r="F33" i="1"/>
  <c r="E33" i="1"/>
  <c r="G33" i="1" s="1"/>
  <c r="I123" i="1"/>
  <c r="I93" i="1"/>
  <c r="E93" i="1"/>
  <c r="G93" i="1" s="1"/>
  <c r="I92" i="1"/>
  <c r="E92" i="1"/>
  <c r="F92" i="1" s="1"/>
  <c r="I140" i="1"/>
  <c r="E140" i="1"/>
  <c r="G140" i="1" s="1"/>
  <c r="I138" i="1"/>
  <c r="I67" i="1"/>
  <c r="E67" i="1"/>
  <c r="F67" i="1" s="1"/>
  <c r="I54" i="1"/>
  <c r="E54" i="1"/>
  <c r="F54" i="1" s="1"/>
  <c r="I77" i="1"/>
  <c r="E77" i="1"/>
  <c r="G77" i="1" s="1"/>
  <c r="I133" i="1"/>
  <c r="I146" i="1"/>
  <c r="E146" i="1"/>
  <c r="F146" i="1" s="1"/>
  <c r="I29" i="1"/>
  <c r="E29" i="1"/>
  <c r="F29" i="1" s="1"/>
  <c r="G29" i="1"/>
  <c r="I112" i="1"/>
  <c r="E112" i="1"/>
  <c r="G112" i="1" s="1"/>
  <c r="I135" i="1"/>
  <c r="E135" i="1"/>
  <c r="I6" i="1"/>
  <c r="I68" i="1"/>
  <c r="E68" i="1"/>
  <c r="F68" i="1" s="1"/>
  <c r="I103" i="1"/>
  <c r="E103" i="1"/>
  <c r="G103" i="1" s="1"/>
  <c r="I11" i="1"/>
  <c r="E11" i="1"/>
  <c r="I81" i="1"/>
  <c r="I27" i="1"/>
  <c r="I61" i="1"/>
  <c r="I137" i="1"/>
  <c r="E137" i="1"/>
  <c r="F137" i="1" s="1"/>
  <c r="I55" i="1"/>
  <c r="F55" i="1"/>
  <c r="E55" i="1"/>
  <c r="G55" i="1" s="1"/>
  <c r="I3" i="1"/>
  <c r="I37" i="1"/>
  <c r="I121" i="1"/>
  <c r="E121" i="1"/>
  <c r="F121" i="1" s="1"/>
  <c r="I47" i="1"/>
  <c r="E47" i="1"/>
  <c r="G47" i="1" s="1"/>
  <c r="I21" i="1"/>
  <c r="I118" i="1"/>
  <c r="I16" i="1"/>
  <c r="E16" i="1"/>
  <c r="F16" i="1" s="1"/>
  <c r="I9" i="1"/>
  <c r="E9" i="1"/>
  <c r="G9" i="1" s="1"/>
  <c r="I12" i="1"/>
  <c r="I149" i="1"/>
  <c r="I78" i="1"/>
  <c r="E78" i="1"/>
  <c r="F78" i="1" s="1"/>
  <c r="I75" i="1"/>
  <c r="F75" i="1"/>
  <c r="E75" i="1"/>
  <c r="G75" i="1" s="1"/>
  <c r="O144" i="1"/>
  <c r="N152" i="1"/>
  <c r="I111" i="1"/>
  <c r="E111" i="1"/>
  <c r="F111" i="1" s="1"/>
  <c r="G137" i="1" l="1"/>
  <c r="F112" i="1"/>
  <c r="F93" i="1"/>
  <c r="G139" i="1"/>
  <c r="H139" i="1" s="1"/>
  <c r="J139" i="1" s="1"/>
  <c r="G124" i="1"/>
  <c r="H124" i="1" s="1"/>
  <c r="J124" i="1" s="1"/>
  <c r="G56" i="1"/>
  <c r="G35" i="1"/>
  <c r="G143" i="1"/>
  <c r="F76" i="1"/>
  <c r="H56" i="1"/>
  <c r="J56" i="1" s="1"/>
  <c r="F128" i="1"/>
  <c r="H128" i="1" s="1"/>
  <c r="J128" i="1" s="1"/>
  <c r="K128" i="1" s="1"/>
  <c r="F83" i="1"/>
  <c r="H83" i="1" s="1"/>
  <c r="J83" i="1" s="1"/>
  <c r="K83" i="1" s="1"/>
  <c r="F57" i="1"/>
  <c r="H57" i="1" s="1"/>
  <c r="J57" i="1" s="1"/>
  <c r="K57" i="1" s="1"/>
  <c r="G59" i="1"/>
  <c r="G122" i="1"/>
  <c r="H52" i="1"/>
  <c r="J52" i="1" s="1"/>
  <c r="G85" i="1"/>
  <c r="G148" i="1"/>
  <c r="G34" i="1"/>
  <c r="H34" i="1"/>
  <c r="J34" i="1" s="1"/>
  <c r="K34" i="1" s="1"/>
  <c r="M34" i="1" s="1"/>
  <c r="O34" i="1" s="1"/>
  <c r="H134" i="1"/>
  <c r="J134" i="1" s="1"/>
  <c r="H117" i="1"/>
  <c r="H85" i="1"/>
  <c r="J85" i="1" s="1"/>
  <c r="K85" i="1" s="1"/>
  <c r="M85" i="1" s="1"/>
  <c r="O85" i="1" s="1"/>
  <c r="H59" i="1"/>
  <c r="J59" i="1" s="1"/>
  <c r="K59" i="1" s="1"/>
  <c r="M59" i="1" s="1"/>
  <c r="O59" i="1" s="1"/>
  <c r="M128" i="1"/>
  <c r="O128" i="1" s="1"/>
  <c r="M57" i="1"/>
  <c r="H33" i="1"/>
  <c r="J33" i="1" s="1"/>
  <c r="K33" i="1" s="1"/>
  <c r="M33" i="1" s="1"/>
  <c r="O33" i="1" s="1"/>
  <c r="H72" i="1"/>
  <c r="J72" i="1" s="1"/>
  <c r="G111" i="1"/>
  <c r="H111" i="1" s="1"/>
  <c r="F47" i="1"/>
  <c r="H47" i="1" s="1"/>
  <c r="J47" i="1" s="1"/>
  <c r="G121" i="1"/>
  <c r="H121" i="1" s="1"/>
  <c r="J121" i="1" s="1"/>
  <c r="H137" i="1"/>
  <c r="J137" i="1" s="1"/>
  <c r="G135" i="1"/>
  <c r="G49" i="1"/>
  <c r="H49" i="1" s="1"/>
  <c r="J49" i="1" s="1"/>
  <c r="K49" i="1" s="1"/>
  <c r="M49" i="1" s="1"/>
  <c r="O49" i="1" s="1"/>
  <c r="F48" i="1"/>
  <c r="H48" i="1" s="1"/>
  <c r="J48" i="1" s="1"/>
  <c r="K48" i="1" s="1"/>
  <c r="M48" i="1" s="1"/>
  <c r="O48" i="1" s="1"/>
  <c r="G80" i="1"/>
  <c r="G116" i="1"/>
  <c r="H116" i="1" s="1"/>
  <c r="H24" i="1"/>
  <c r="J24" i="1" s="1"/>
  <c r="H86" i="1"/>
  <c r="J86" i="1" s="1"/>
  <c r="G100" i="1"/>
  <c r="H100" i="1" s="1"/>
  <c r="J100" i="1" s="1"/>
  <c r="G145" i="1"/>
  <c r="H145" i="1" s="1"/>
  <c r="J145" i="1" s="1"/>
  <c r="G53" i="1"/>
  <c r="F113" i="1"/>
  <c r="H113" i="1" s="1"/>
  <c r="J113" i="1" s="1"/>
  <c r="K113" i="1" s="1"/>
  <c r="M113" i="1" s="1"/>
  <c r="O113" i="1" s="1"/>
  <c r="G150" i="1"/>
  <c r="H150" i="1" s="1"/>
  <c r="J150" i="1" s="1"/>
  <c r="G71" i="1"/>
  <c r="H71" i="1" s="1"/>
  <c r="J71" i="1" s="1"/>
  <c r="K71" i="1" s="1"/>
  <c r="M71" i="1" s="1"/>
  <c r="O71" i="1" s="1"/>
  <c r="G106" i="1"/>
  <c r="H106" i="1"/>
  <c r="J106" i="1" s="1"/>
  <c r="F9" i="1"/>
  <c r="H9" i="1" s="1"/>
  <c r="J9" i="1" s="1"/>
  <c r="G16" i="1"/>
  <c r="G11" i="1"/>
  <c r="G146" i="1"/>
  <c r="H146" i="1" s="1"/>
  <c r="J146" i="1" s="1"/>
  <c r="F140" i="1"/>
  <c r="H140" i="1" s="1"/>
  <c r="J140" i="1" s="1"/>
  <c r="G141" i="1"/>
  <c r="H141" i="1" s="1"/>
  <c r="J141" i="1" s="1"/>
  <c r="F17" i="1"/>
  <c r="H17" i="1" s="1"/>
  <c r="J17" i="1" s="1"/>
  <c r="K17" i="1" s="1"/>
  <c r="M17" i="1" s="1"/>
  <c r="O17" i="1" s="1"/>
  <c r="G44" i="1"/>
  <c r="H44" i="1" s="1"/>
  <c r="J44" i="1" s="1"/>
  <c r="G7" i="1"/>
  <c r="H7" i="1" s="1"/>
  <c r="J7" i="1" s="1"/>
  <c r="G86" i="1"/>
  <c r="G88" i="1"/>
  <c r="H88" i="1" s="1"/>
  <c r="J88" i="1" s="1"/>
  <c r="G94" i="1"/>
  <c r="H94" i="1" s="1"/>
  <c r="J94" i="1" s="1"/>
  <c r="K94" i="1" s="1"/>
  <c r="M94" i="1" s="1"/>
  <c r="O94" i="1" s="1"/>
  <c r="G120" i="1"/>
  <c r="H120" i="1" s="1"/>
  <c r="J120" i="1" s="1"/>
  <c r="K120" i="1" s="1"/>
  <c r="M120" i="1" s="1"/>
  <c r="O120" i="1" s="1"/>
  <c r="F40" i="1"/>
  <c r="H40" i="1" s="1"/>
  <c r="J40" i="1" s="1"/>
  <c r="G31" i="1"/>
  <c r="G41" i="1"/>
  <c r="H41" i="1" s="1"/>
  <c r="J41" i="1" s="1"/>
  <c r="G78" i="1"/>
  <c r="H78" i="1" s="1"/>
  <c r="J78" i="1" s="1"/>
  <c r="K78" i="1" s="1"/>
  <c r="M78" i="1" s="1"/>
  <c r="O78" i="1" s="1"/>
  <c r="H112" i="1"/>
  <c r="J112" i="1" s="1"/>
  <c r="G67" i="1"/>
  <c r="H67" i="1" s="1"/>
  <c r="J67" i="1" s="1"/>
  <c r="H93" i="1"/>
  <c r="J93" i="1" s="1"/>
  <c r="K93" i="1" s="1"/>
  <c r="M93" i="1" s="1"/>
  <c r="O93" i="1" s="1"/>
  <c r="G8" i="1"/>
  <c r="H8" i="1" s="1"/>
  <c r="J8" i="1" s="1"/>
  <c r="H76" i="1"/>
  <c r="J76" i="1" s="1"/>
  <c r="G69" i="1"/>
  <c r="G50" i="1"/>
  <c r="H50" i="1" s="1"/>
  <c r="J50" i="1" s="1"/>
  <c r="K50" i="1" s="1"/>
  <c r="M50" i="1" s="1"/>
  <c r="O50" i="1" s="1"/>
  <c r="G10" i="1"/>
  <c r="H10" i="1" s="1"/>
  <c r="J10" i="1" s="1"/>
  <c r="H53" i="1"/>
  <c r="J53" i="1" s="1"/>
  <c r="G30" i="1"/>
  <c r="G102" i="1"/>
  <c r="H102" i="1" s="1"/>
  <c r="J102" i="1" s="1"/>
  <c r="G26" i="1"/>
  <c r="H26" i="1" s="1"/>
  <c r="J26" i="1" s="1"/>
  <c r="K26" i="1" s="1"/>
  <c r="M26" i="1" s="1"/>
  <c r="O26" i="1" s="1"/>
  <c r="G5" i="1"/>
  <c r="H5" i="1" s="1"/>
  <c r="J5" i="1" s="1"/>
  <c r="H75" i="1"/>
  <c r="J75" i="1" s="1"/>
  <c r="K76" i="1"/>
  <c r="K137" i="1"/>
  <c r="M137" i="1" s="1"/>
  <c r="O137" i="1" s="1"/>
  <c r="K112" i="1"/>
  <c r="M112" i="1" s="1"/>
  <c r="O112" i="1" s="1"/>
  <c r="H16" i="1"/>
  <c r="J16" i="1" s="1"/>
  <c r="H55" i="1"/>
  <c r="J55" i="1" s="1"/>
  <c r="K72" i="1"/>
  <c r="M72" i="1" s="1"/>
  <c r="O72" i="1" s="1"/>
  <c r="K9" i="1"/>
  <c r="M9" i="1" s="1"/>
  <c r="O9" i="1" s="1"/>
  <c r="K47" i="1"/>
  <c r="M47" i="1" s="1"/>
  <c r="O47" i="1" s="1"/>
  <c r="K67" i="1"/>
  <c r="K140" i="1"/>
  <c r="M140" i="1" s="1"/>
  <c r="O140" i="1" s="1"/>
  <c r="K8" i="1"/>
  <c r="M8" i="1" s="1"/>
  <c r="O8" i="1" s="1"/>
  <c r="E98" i="1"/>
  <c r="G98" i="1" s="1"/>
  <c r="E14" i="1"/>
  <c r="G14" i="1" s="1"/>
  <c r="K124" i="1"/>
  <c r="M124" i="1" s="1"/>
  <c r="O124" i="1" s="1"/>
  <c r="C152" i="1"/>
  <c r="E149" i="1"/>
  <c r="G149" i="1" s="1"/>
  <c r="E118" i="1"/>
  <c r="F118" i="1" s="1"/>
  <c r="E37" i="1"/>
  <c r="F37" i="1" s="1"/>
  <c r="E61" i="1"/>
  <c r="G61" i="1" s="1"/>
  <c r="F11" i="1"/>
  <c r="F103" i="1"/>
  <c r="H103" i="1" s="1"/>
  <c r="J103" i="1" s="1"/>
  <c r="F135" i="1"/>
  <c r="H135" i="1" s="1"/>
  <c r="J135" i="1" s="1"/>
  <c r="H29" i="1"/>
  <c r="J29" i="1" s="1"/>
  <c r="E133" i="1"/>
  <c r="G133" i="1" s="1"/>
  <c r="G54" i="1"/>
  <c r="H54" i="1" s="1"/>
  <c r="J54" i="1" s="1"/>
  <c r="E38" i="1"/>
  <c r="G38" i="1" s="1"/>
  <c r="G129" i="1"/>
  <c r="H129" i="1" s="1"/>
  <c r="J129" i="1" s="1"/>
  <c r="F62" i="1"/>
  <c r="E62" i="1"/>
  <c r="K56" i="1"/>
  <c r="M56" i="1" s="1"/>
  <c r="O56" i="1" s="1"/>
  <c r="K24" i="1"/>
  <c r="M24" i="1" s="1"/>
  <c r="O24" i="1" s="1"/>
  <c r="K88" i="1"/>
  <c r="M88" i="1" s="1"/>
  <c r="O88" i="1" s="1"/>
  <c r="E87" i="1"/>
  <c r="G87" i="1" s="1"/>
  <c r="K52" i="1"/>
  <c r="M52" i="1" s="1"/>
  <c r="O52" i="1" s="1"/>
  <c r="D152" i="1"/>
  <c r="L152" i="1"/>
  <c r="E12" i="1"/>
  <c r="G12" i="1" s="1"/>
  <c r="E21" i="1"/>
  <c r="G21" i="1" s="1"/>
  <c r="E3" i="1"/>
  <c r="G3" i="1" s="1"/>
  <c r="E27" i="1"/>
  <c r="G27" i="1" s="1"/>
  <c r="E81" i="1"/>
  <c r="G81" i="1" s="1"/>
  <c r="E6" i="1"/>
  <c r="G6" i="1" s="1"/>
  <c r="E138" i="1"/>
  <c r="G138" i="1" s="1"/>
  <c r="G92" i="1"/>
  <c r="H92" i="1" s="1"/>
  <c r="J92" i="1" s="1"/>
  <c r="F101" i="1"/>
  <c r="H101" i="1" s="1"/>
  <c r="J101" i="1" s="1"/>
  <c r="E32" i="1"/>
  <c r="G32" i="1" s="1"/>
  <c r="E22" i="1"/>
  <c r="F22" i="1" s="1"/>
  <c r="G62" i="1"/>
  <c r="E79" i="1"/>
  <c r="G79" i="1" s="1"/>
  <c r="G68" i="1"/>
  <c r="H68" i="1" s="1"/>
  <c r="J68" i="1" s="1"/>
  <c r="F77" i="1"/>
  <c r="H77" i="1" s="1"/>
  <c r="J77" i="1" s="1"/>
  <c r="E123" i="1"/>
  <c r="G123" i="1" s="1"/>
  <c r="G45" i="1"/>
  <c r="H45" i="1" s="1"/>
  <c r="J45" i="1" s="1"/>
  <c r="F42" i="1"/>
  <c r="H42" i="1" s="1"/>
  <c r="J42" i="1" s="1"/>
  <c r="E43" i="1"/>
  <c r="G43" i="1" s="1"/>
  <c r="G105" i="1"/>
  <c r="H105" i="1" s="1"/>
  <c r="J105" i="1" s="1"/>
  <c r="G22" i="1"/>
  <c r="F18" i="1"/>
  <c r="H18" i="1" s="1"/>
  <c r="J18" i="1" s="1"/>
  <c r="E18" i="1"/>
  <c r="G18" i="1" s="1"/>
  <c r="G63" i="1"/>
  <c r="H63" i="1" s="1"/>
  <c r="J63" i="1" s="1"/>
  <c r="E28" i="1"/>
  <c r="G28" i="1" s="1"/>
  <c r="K86" i="1"/>
  <c r="K53" i="1"/>
  <c r="M53" i="1" s="1"/>
  <c r="O53" i="1" s="1"/>
  <c r="K40" i="1"/>
  <c r="M40" i="1" s="1"/>
  <c r="O40" i="1" s="1"/>
  <c r="F60" i="1"/>
  <c r="H60" i="1" s="1"/>
  <c r="J60" i="1" s="1"/>
  <c r="G64" i="1"/>
  <c r="E110" i="1"/>
  <c r="G110" i="1" s="1"/>
  <c r="F95" i="1"/>
  <c r="H69" i="1"/>
  <c r="J69" i="1" s="1"/>
  <c r="H35" i="1"/>
  <c r="J35" i="1" s="1"/>
  <c r="J116" i="1"/>
  <c r="K136" i="1"/>
  <c r="M136" i="1" s="1"/>
  <c r="O136" i="1" s="1"/>
  <c r="E96" i="1"/>
  <c r="G96" i="1" s="1"/>
  <c r="F25" i="1"/>
  <c r="H25" i="1" s="1"/>
  <c r="J25" i="1" s="1"/>
  <c r="E19" i="1"/>
  <c r="G19" i="1" s="1"/>
  <c r="G95" i="1"/>
  <c r="E131" i="1"/>
  <c r="G131" i="1" s="1"/>
  <c r="F80" i="1"/>
  <c r="H80" i="1" s="1"/>
  <c r="J80" i="1" s="1"/>
  <c r="E84" i="1"/>
  <c r="G84" i="1" s="1"/>
  <c r="E97" i="1"/>
  <c r="F97" i="1" s="1"/>
  <c r="E64" i="1"/>
  <c r="F64" i="1" s="1"/>
  <c r="E109" i="1"/>
  <c r="F109" i="1" s="1"/>
  <c r="E142" i="1"/>
  <c r="G142" i="1" s="1"/>
  <c r="E82" i="1"/>
  <c r="G82" i="1" s="1"/>
  <c r="E89" i="1"/>
  <c r="G89" i="1" s="1"/>
  <c r="F107" i="1"/>
  <c r="H107" i="1" s="1"/>
  <c r="J107" i="1" s="1"/>
  <c r="E125" i="1"/>
  <c r="G125" i="1" s="1"/>
  <c r="F66" i="1"/>
  <c r="H66" i="1" s="1"/>
  <c r="J66" i="1" s="1"/>
  <c r="F91" i="1"/>
  <c r="H91" i="1" s="1"/>
  <c r="J91" i="1" s="1"/>
  <c r="G20" i="1"/>
  <c r="H20" i="1" s="1"/>
  <c r="J20" i="1" s="1"/>
  <c r="F74" i="1"/>
  <c r="H74" i="1" s="1"/>
  <c r="J74" i="1" s="1"/>
  <c r="G36" i="1"/>
  <c r="H36" i="1" s="1"/>
  <c r="J36" i="1" s="1"/>
  <c r="O57" i="1"/>
  <c r="F132" i="1"/>
  <c r="H132" i="1" s="1"/>
  <c r="J132" i="1" s="1"/>
  <c r="E132" i="1"/>
  <c r="G132" i="1" s="1"/>
  <c r="E23" i="1"/>
  <c r="G23" i="1" s="1"/>
  <c r="F51" i="1"/>
  <c r="E51" i="1"/>
  <c r="G51" i="1" s="1"/>
  <c r="K115" i="1"/>
  <c r="M115" i="1" s="1"/>
  <c r="O115" i="1" s="1"/>
  <c r="G90" i="1"/>
  <c r="H143" i="1"/>
  <c r="J143" i="1" s="1"/>
  <c r="K134" i="1"/>
  <c r="M134" i="1" s="1"/>
  <c r="O134" i="1" s="1"/>
  <c r="E15" i="1"/>
  <c r="G15" i="1" s="1"/>
  <c r="F147" i="1"/>
  <c r="E147" i="1"/>
  <c r="G147" i="1" s="1"/>
  <c r="J117" i="1"/>
  <c r="E108" i="1"/>
  <c r="G108" i="1" s="1"/>
  <c r="F151" i="1"/>
  <c r="E151" i="1"/>
  <c r="G151" i="1" s="1"/>
  <c r="E114" i="1"/>
  <c r="G114" i="1" s="1"/>
  <c r="F104" i="1"/>
  <c r="H148" i="1"/>
  <c r="J148" i="1" s="1"/>
  <c r="E46" i="1"/>
  <c r="G46" i="1" s="1"/>
  <c r="F119" i="1"/>
  <c r="F30" i="1"/>
  <c r="E70" i="1"/>
  <c r="G70" i="1" s="1"/>
  <c r="H122" i="1"/>
  <c r="J122" i="1" s="1"/>
  <c r="G104" i="1"/>
  <c r="E4" i="1"/>
  <c r="G4" i="1" s="1"/>
  <c r="F31" i="1"/>
  <c r="H31" i="1" s="1"/>
  <c r="J31" i="1" s="1"/>
  <c r="F90" i="1"/>
  <c r="G119" i="1"/>
  <c r="E127" i="1"/>
  <c r="F127" i="1" s="1"/>
  <c r="E39" i="1"/>
  <c r="F39" i="1" s="1"/>
  <c r="E126" i="1"/>
  <c r="F126" i="1" s="1"/>
  <c r="E90" i="1"/>
  <c r="E13" i="1"/>
  <c r="F13" i="1" s="1"/>
  <c r="E99" i="1"/>
  <c r="G99" i="1" s="1"/>
  <c r="E58" i="1"/>
  <c r="G58" i="1" s="1"/>
  <c r="E130" i="1"/>
  <c r="F130" i="1" s="1"/>
  <c r="F154" i="1"/>
  <c r="H154" i="1" s="1"/>
  <c r="J154" i="1" s="1"/>
  <c r="F23" i="1" l="1"/>
  <c r="H23" i="1" s="1"/>
  <c r="J23" i="1" s="1"/>
  <c r="F6" i="1"/>
  <c r="H6" i="1" s="1"/>
  <c r="J6" i="1" s="1"/>
  <c r="M67" i="1"/>
  <c r="O67" i="1" s="1"/>
  <c r="M83" i="1"/>
  <c r="O83" i="1" s="1"/>
  <c r="H90" i="1"/>
  <c r="J90" i="1" s="1"/>
  <c r="F79" i="1"/>
  <c r="F138" i="1"/>
  <c r="F38" i="1"/>
  <c r="H38" i="1" s="1"/>
  <c r="J38" i="1" s="1"/>
  <c r="K38" i="1" s="1"/>
  <c r="M38" i="1" s="1"/>
  <c r="O38" i="1" s="1"/>
  <c r="F133" i="1"/>
  <c r="H151" i="1"/>
  <c r="J151" i="1" s="1"/>
  <c r="H147" i="1"/>
  <c r="J147" i="1" s="1"/>
  <c r="M86" i="1"/>
  <c r="O86" i="1" s="1"/>
  <c r="H79" i="1"/>
  <c r="J79" i="1" s="1"/>
  <c r="H51" i="1"/>
  <c r="J51" i="1" s="1"/>
  <c r="K51" i="1" s="1"/>
  <c r="M51" i="1" s="1"/>
  <c r="O51" i="1" s="1"/>
  <c r="H133" i="1"/>
  <c r="J133" i="1" s="1"/>
  <c r="K133" i="1" s="1"/>
  <c r="M133" i="1" s="1"/>
  <c r="O133" i="1" s="1"/>
  <c r="H11" i="1"/>
  <c r="J11" i="1" s="1"/>
  <c r="M76" i="1"/>
  <c r="O76" i="1" s="1"/>
  <c r="H138" i="1"/>
  <c r="J138" i="1" s="1"/>
  <c r="K141" i="1"/>
  <c r="M141" i="1" s="1"/>
  <c r="O141" i="1" s="1"/>
  <c r="K145" i="1"/>
  <c r="M145" i="1" s="1"/>
  <c r="O145" i="1" s="1"/>
  <c r="K10" i="1"/>
  <c r="M10" i="1" s="1"/>
  <c r="O10" i="1" s="1"/>
  <c r="K100" i="1"/>
  <c r="M100" i="1" s="1"/>
  <c r="O100" i="1" s="1"/>
  <c r="K146" i="1"/>
  <c r="M146" i="1" s="1"/>
  <c r="O146" i="1" s="1"/>
  <c r="K41" i="1"/>
  <c r="M41" i="1" s="1"/>
  <c r="O41" i="1" s="1"/>
  <c r="F4" i="1"/>
  <c r="H4" i="1" s="1"/>
  <c r="J4" i="1" s="1"/>
  <c r="K4" i="1" s="1"/>
  <c r="M4" i="1" s="1"/>
  <c r="O4" i="1" s="1"/>
  <c r="H30" i="1"/>
  <c r="J30" i="1" s="1"/>
  <c r="F46" i="1"/>
  <c r="H46" i="1" s="1"/>
  <c r="J46" i="1" s="1"/>
  <c r="G130" i="1"/>
  <c r="H130" i="1" s="1"/>
  <c r="J130" i="1" s="1"/>
  <c r="K130" i="1" s="1"/>
  <c r="M130" i="1" s="1"/>
  <c r="O130" i="1" s="1"/>
  <c r="F99" i="1"/>
  <c r="G39" i="1"/>
  <c r="H39" i="1" s="1"/>
  <c r="J39" i="1" s="1"/>
  <c r="K39" i="1" s="1"/>
  <c r="M39" i="1" s="1"/>
  <c r="O39" i="1" s="1"/>
  <c r="K150" i="1"/>
  <c r="M150" i="1" s="1"/>
  <c r="O150" i="1" s="1"/>
  <c r="F84" i="1"/>
  <c r="H84" i="1" s="1"/>
  <c r="J84" i="1" s="1"/>
  <c r="G109" i="1"/>
  <c r="H109" i="1" s="1"/>
  <c r="J109" i="1" s="1"/>
  <c r="K109" i="1" s="1"/>
  <c r="M109" i="1" s="1"/>
  <c r="O109" i="1" s="1"/>
  <c r="F123" i="1"/>
  <c r="H123" i="1" s="1"/>
  <c r="J123" i="1" s="1"/>
  <c r="F32" i="1"/>
  <c r="H32" i="1" s="1"/>
  <c r="J32" i="1" s="1"/>
  <c r="F3" i="1"/>
  <c r="H3" i="1" s="1"/>
  <c r="J3" i="1" s="1"/>
  <c r="K3" i="1" s="1"/>
  <c r="M3" i="1" s="1"/>
  <c r="O3" i="1" s="1"/>
  <c r="F82" i="1"/>
  <c r="H95" i="1"/>
  <c r="J95" i="1" s="1"/>
  <c r="G97" i="1"/>
  <c r="H97" i="1" s="1"/>
  <c r="J97" i="1" s="1"/>
  <c r="K97" i="1" s="1"/>
  <c r="M97" i="1" s="1"/>
  <c r="O97" i="1" s="1"/>
  <c r="G118" i="1"/>
  <c r="H118" i="1" s="1"/>
  <c r="J118" i="1" s="1"/>
  <c r="K118" i="1" s="1"/>
  <c r="M118" i="1" s="1"/>
  <c r="O118" i="1" s="1"/>
  <c r="F89" i="1"/>
  <c r="H89" i="1" s="1"/>
  <c r="J89" i="1" s="1"/>
  <c r="K89" i="1" s="1"/>
  <c r="F98" i="1"/>
  <c r="H98" i="1" s="1"/>
  <c r="J98" i="1" s="1"/>
  <c r="K98" i="1" s="1"/>
  <c r="M98" i="1" s="1"/>
  <c r="O98" i="1" s="1"/>
  <c r="K20" i="1"/>
  <c r="M20" i="1" s="1"/>
  <c r="O20" i="1" s="1"/>
  <c r="K36" i="1"/>
  <c r="M36" i="1" s="1"/>
  <c r="O36" i="1" s="1"/>
  <c r="K63" i="1"/>
  <c r="M63" i="1" s="1"/>
  <c r="O63" i="1" s="1"/>
  <c r="G127" i="1"/>
  <c r="H127" i="1" s="1"/>
  <c r="J127" i="1" s="1"/>
  <c r="H82" i="1"/>
  <c r="J82" i="1" s="1"/>
  <c r="K25" i="1"/>
  <c r="M25" i="1" s="1"/>
  <c r="O25" i="1" s="1"/>
  <c r="K123" i="1"/>
  <c r="M123" i="1" s="1"/>
  <c r="O123" i="1" s="1"/>
  <c r="K45" i="1"/>
  <c r="M45" i="1" s="1"/>
  <c r="O45" i="1" s="1"/>
  <c r="K101" i="1"/>
  <c r="M101" i="1" s="1"/>
  <c r="O101" i="1" s="1"/>
  <c r="K105" i="1"/>
  <c r="M105" i="1"/>
  <c r="O105" i="1" s="1"/>
  <c r="K135" i="1"/>
  <c r="M135" i="1" s="1"/>
  <c r="O135" i="1" s="1"/>
  <c r="K68" i="1"/>
  <c r="M68" i="1" s="1"/>
  <c r="O68" i="1" s="1"/>
  <c r="F58" i="1"/>
  <c r="H58" i="1" s="1"/>
  <c r="J58" i="1" s="1"/>
  <c r="K31" i="1"/>
  <c r="M31" i="1" s="1"/>
  <c r="O31" i="1" s="1"/>
  <c r="H119" i="1"/>
  <c r="J119" i="1" s="1"/>
  <c r="K148" i="1"/>
  <c r="M148" i="1" s="1"/>
  <c r="O148" i="1" s="1"/>
  <c r="F114" i="1"/>
  <c r="H114" i="1" s="1"/>
  <c r="J114" i="1" s="1"/>
  <c r="K106" i="1"/>
  <c r="M106" i="1" s="1"/>
  <c r="O106" i="1" s="1"/>
  <c r="F108" i="1"/>
  <c r="H108" i="1" s="1"/>
  <c r="J108" i="1" s="1"/>
  <c r="K117" i="1"/>
  <c r="M117" i="1" s="1"/>
  <c r="O117" i="1" s="1"/>
  <c r="F15" i="1"/>
  <c r="H15" i="1" s="1"/>
  <c r="J15" i="1" s="1"/>
  <c r="K143" i="1"/>
  <c r="M143" i="1" s="1"/>
  <c r="O143" i="1" s="1"/>
  <c r="K102" i="1"/>
  <c r="M102" i="1" s="1"/>
  <c r="O102" i="1" s="1"/>
  <c r="K91" i="1"/>
  <c r="M91" i="1" s="1"/>
  <c r="O91" i="1" s="1"/>
  <c r="K107" i="1"/>
  <c r="M107" i="1" s="1"/>
  <c r="O107" i="1" s="1"/>
  <c r="F19" i="1"/>
  <c r="H19" i="1" s="1"/>
  <c r="J19" i="1" s="1"/>
  <c r="F125" i="1"/>
  <c r="H125" i="1" s="1"/>
  <c r="J125" i="1" s="1"/>
  <c r="F96" i="1"/>
  <c r="H96" i="1" s="1"/>
  <c r="J96" i="1" s="1"/>
  <c r="F43" i="1"/>
  <c r="H43" i="1" s="1"/>
  <c r="J43" i="1" s="1"/>
  <c r="K42" i="1"/>
  <c r="M42" i="1" s="1"/>
  <c r="O42" i="1" s="1"/>
  <c r="H22" i="1"/>
  <c r="J22" i="1" s="1"/>
  <c r="K54" i="1"/>
  <c r="M54" i="1" s="1"/>
  <c r="O54" i="1" s="1"/>
  <c r="F81" i="1"/>
  <c r="H81" i="1" s="1"/>
  <c r="J81" i="1" s="1"/>
  <c r="F87" i="1"/>
  <c r="H87" i="1" s="1"/>
  <c r="J87" i="1" s="1"/>
  <c r="K103" i="1"/>
  <c r="M103" i="1" s="1"/>
  <c r="O103" i="1" s="1"/>
  <c r="F14" i="1"/>
  <c r="H14" i="1" s="1"/>
  <c r="J14" i="1" s="1"/>
  <c r="G37" i="1"/>
  <c r="H37" i="1" s="1"/>
  <c r="J37" i="1" s="1"/>
  <c r="F27" i="1"/>
  <c r="H27" i="1" s="1"/>
  <c r="J27" i="1" s="1"/>
  <c r="K121" i="1"/>
  <c r="M121" i="1" s="1"/>
  <c r="O121" i="1" s="1"/>
  <c r="F61" i="1"/>
  <c r="H61" i="1" s="1"/>
  <c r="J61" i="1" s="1"/>
  <c r="H99" i="1"/>
  <c r="J99" i="1" s="1"/>
  <c r="K84" i="1"/>
  <c r="M84" i="1" s="1"/>
  <c r="O84" i="1" s="1"/>
  <c r="K116" i="1"/>
  <c r="M116" i="1" s="1"/>
  <c r="O116" i="1" s="1"/>
  <c r="F142" i="1"/>
  <c r="H142" i="1" s="1"/>
  <c r="J142" i="1" s="1"/>
  <c r="K77" i="1"/>
  <c r="M77" i="1" s="1"/>
  <c r="O77" i="1" s="1"/>
  <c r="K32" i="1"/>
  <c r="M32" i="1" s="1"/>
  <c r="O32" i="1" s="1"/>
  <c r="K6" i="1"/>
  <c r="M6" i="1"/>
  <c r="O6" i="1" s="1"/>
  <c r="K16" i="1"/>
  <c r="M16" i="1" s="1"/>
  <c r="O16" i="1" s="1"/>
  <c r="K30" i="1"/>
  <c r="M30" i="1" s="1"/>
  <c r="O30" i="1" s="1"/>
  <c r="G126" i="1"/>
  <c r="H126" i="1" s="1"/>
  <c r="J126" i="1" s="1"/>
  <c r="G13" i="1"/>
  <c r="H13" i="1" s="1"/>
  <c r="J13" i="1" s="1"/>
  <c r="F70" i="1"/>
  <c r="H70" i="1" s="1"/>
  <c r="J70" i="1" s="1"/>
  <c r="K74" i="1"/>
  <c r="M74" i="1" s="1"/>
  <c r="O74" i="1" s="1"/>
  <c r="K7" i="1"/>
  <c r="M7" i="1" s="1"/>
  <c r="O7" i="1" s="1"/>
  <c r="F131" i="1"/>
  <c r="H131" i="1" s="1"/>
  <c r="J131" i="1" s="1"/>
  <c r="K69" i="1"/>
  <c r="M69" i="1" s="1"/>
  <c r="O69" i="1" s="1"/>
  <c r="F110" i="1"/>
  <c r="H110" i="1" s="1"/>
  <c r="J110" i="1" s="1"/>
  <c r="K60" i="1"/>
  <c r="M60" i="1" s="1"/>
  <c r="O60" i="1" s="1"/>
  <c r="F28" i="1"/>
  <c r="H28" i="1" s="1"/>
  <c r="J28" i="1" s="1"/>
  <c r="K92" i="1"/>
  <c r="M92" i="1" s="1"/>
  <c r="O92" i="1" s="1"/>
  <c r="K129" i="1"/>
  <c r="M129" i="1" s="1"/>
  <c r="O129" i="1" s="1"/>
  <c r="J111" i="1"/>
  <c r="K11" i="1"/>
  <c r="M11" i="1" s="1"/>
  <c r="O11" i="1" s="1"/>
  <c r="F149" i="1"/>
  <c r="M154" i="1"/>
  <c r="O154" i="1" s="1"/>
  <c r="K154" i="1"/>
  <c r="K80" i="1"/>
  <c r="M80" i="1" s="1"/>
  <c r="O80" i="1" s="1"/>
  <c r="K90" i="1"/>
  <c r="M90" i="1" s="1"/>
  <c r="O90" i="1" s="1"/>
  <c r="M122" i="1"/>
  <c r="O122" i="1" s="1"/>
  <c r="K122" i="1"/>
  <c r="M46" i="1"/>
  <c r="O46" i="1" s="1"/>
  <c r="K46" i="1"/>
  <c r="H104" i="1"/>
  <c r="J104" i="1" s="1"/>
  <c r="K151" i="1"/>
  <c r="M151" i="1" s="1"/>
  <c r="O151" i="1" s="1"/>
  <c r="K5" i="1"/>
  <c r="M5" i="1" s="1"/>
  <c r="O5" i="1" s="1"/>
  <c r="K147" i="1"/>
  <c r="M147" i="1" s="1"/>
  <c r="O147" i="1" s="1"/>
  <c r="K23" i="1"/>
  <c r="M23" i="1" s="1"/>
  <c r="O23" i="1" s="1"/>
  <c r="K132" i="1"/>
  <c r="M132" i="1" s="1"/>
  <c r="O132" i="1" s="1"/>
  <c r="K66" i="1"/>
  <c r="M66" i="1" s="1"/>
  <c r="O66" i="1" s="1"/>
  <c r="K35" i="1"/>
  <c r="M35" i="1" s="1"/>
  <c r="O35" i="1" s="1"/>
  <c r="H64" i="1"/>
  <c r="J64" i="1" s="1"/>
  <c r="K18" i="1"/>
  <c r="M18" i="1" s="1"/>
  <c r="O18" i="1" s="1"/>
  <c r="K44" i="1"/>
  <c r="M44" i="1" s="1"/>
  <c r="O44" i="1" s="1"/>
  <c r="K79" i="1"/>
  <c r="M79" i="1" s="1"/>
  <c r="O79" i="1" s="1"/>
  <c r="K138" i="1"/>
  <c r="M138" i="1" s="1"/>
  <c r="O138" i="1" s="1"/>
  <c r="H62" i="1"/>
  <c r="J62" i="1" s="1"/>
  <c r="K139" i="1"/>
  <c r="M139" i="1"/>
  <c r="O139" i="1" s="1"/>
  <c r="K29" i="1"/>
  <c r="M29" i="1" s="1"/>
  <c r="O29" i="1" s="1"/>
  <c r="F21" i="1"/>
  <c r="H21" i="1" s="1"/>
  <c r="J21" i="1" s="1"/>
  <c r="K55" i="1"/>
  <c r="M55" i="1" s="1"/>
  <c r="O55" i="1" s="1"/>
  <c r="K75" i="1"/>
  <c r="M75" i="1" s="1"/>
  <c r="O75" i="1" s="1"/>
  <c r="F12" i="1"/>
  <c r="H12" i="1" s="1"/>
  <c r="J12" i="1" s="1"/>
  <c r="K95" i="1" l="1"/>
  <c r="M95" i="1" s="1"/>
  <c r="O95" i="1" s="1"/>
  <c r="M89" i="1"/>
  <c r="O89" i="1" s="1"/>
  <c r="K127" i="1"/>
  <c r="M127" i="1" s="1"/>
  <c r="O127" i="1" s="1"/>
  <c r="K126" i="1"/>
  <c r="M126" i="1" s="1"/>
  <c r="O126" i="1" s="1"/>
  <c r="K104" i="1"/>
  <c r="M104" i="1" s="1"/>
  <c r="O104" i="1" s="1"/>
  <c r="K19" i="1"/>
  <c r="M19" i="1" s="1"/>
  <c r="O19" i="1" s="1"/>
  <c r="K108" i="1"/>
  <c r="M108" i="1" s="1"/>
  <c r="O108" i="1" s="1"/>
  <c r="K37" i="1"/>
  <c r="M37" i="1"/>
  <c r="O37" i="1" s="1"/>
  <c r="K13" i="1"/>
  <c r="M13" i="1" s="1"/>
  <c r="O13" i="1" s="1"/>
  <c r="K21" i="1"/>
  <c r="M21" i="1" s="1"/>
  <c r="O21" i="1" s="1"/>
  <c r="H149" i="1"/>
  <c r="F152" i="1"/>
  <c r="K110" i="1"/>
  <c r="M110" i="1" s="1"/>
  <c r="O110" i="1" s="1"/>
  <c r="K70" i="1"/>
  <c r="M70" i="1" s="1"/>
  <c r="O70" i="1" s="1"/>
  <c r="K99" i="1"/>
  <c r="M99" i="1" s="1"/>
  <c r="O99" i="1" s="1"/>
  <c r="K27" i="1"/>
  <c r="M27" i="1" s="1"/>
  <c r="O27" i="1" s="1"/>
  <c r="K43" i="1"/>
  <c r="M43" i="1" s="1"/>
  <c r="O43" i="1" s="1"/>
  <c r="K15" i="1"/>
  <c r="M15" i="1" s="1"/>
  <c r="O15" i="1" s="1"/>
  <c r="K58" i="1"/>
  <c r="M58" i="1" s="1"/>
  <c r="O58" i="1" s="1"/>
  <c r="K12" i="1"/>
  <c r="M12" i="1" s="1"/>
  <c r="O12" i="1" s="1"/>
  <c r="K131" i="1"/>
  <c r="M131" i="1" s="1"/>
  <c r="O131" i="1" s="1"/>
  <c r="K62" i="1"/>
  <c r="M62" i="1" s="1"/>
  <c r="O62" i="1" s="1"/>
  <c r="K28" i="1"/>
  <c r="M28" i="1" s="1"/>
  <c r="O28" i="1" s="1"/>
  <c r="K142" i="1"/>
  <c r="M142" i="1"/>
  <c r="O142" i="1" s="1"/>
  <c r="K61" i="1"/>
  <c r="M61" i="1"/>
  <c r="O61" i="1" s="1"/>
  <c r="K87" i="1"/>
  <c r="M87" i="1" s="1"/>
  <c r="O87" i="1" s="1"/>
  <c r="K22" i="1"/>
  <c r="M22" i="1" s="1"/>
  <c r="O22" i="1" s="1"/>
  <c r="K96" i="1"/>
  <c r="M96" i="1"/>
  <c r="O96" i="1" s="1"/>
  <c r="K119" i="1"/>
  <c r="M119" i="1"/>
  <c r="O119" i="1" s="1"/>
  <c r="K82" i="1"/>
  <c r="M82" i="1"/>
  <c r="O82" i="1" s="1"/>
  <c r="K111" i="1"/>
  <c r="M111" i="1" s="1"/>
  <c r="K64" i="1"/>
  <c r="M64" i="1" s="1"/>
  <c r="O64" i="1" s="1"/>
  <c r="K14" i="1"/>
  <c r="M14" i="1" s="1"/>
  <c r="O14" i="1" s="1"/>
  <c r="K81" i="1"/>
  <c r="M81" i="1" s="1"/>
  <c r="O81" i="1" s="1"/>
  <c r="K125" i="1"/>
  <c r="M125" i="1" s="1"/>
  <c r="O125" i="1" s="1"/>
  <c r="K114" i="1"/>
  <c r="M114" i="1" s="1"/>
  <c r="O114" i="1" s="1"/>
  <c r="O111" i="1" l="1"/>
  <c r="J149" i="1"/>
  <c r="H152" i="1"/>
  <c r="K149" i="1" l="1"/>
  <c r="M149" i="1"/>
  <c r="O149" i="1" l="1"/>
  <c r="O152" i="1" s="1"/>
  <c r="M152" i="1"/>
</calcChain>
</file>

<file path=xl/comments1.xml><?xml version="1.0" encoding="utf-8"?>
<comments xmlns="http://schemas.openxmlformats.org/spreadsheetml/2006/main">
  <authors>
    <author>Woodmansey, Susan</author>
  </authors>
  <commentList>
    <comment ref="E109" authorId="0" shapeId="0">
      <text>
        <r>
          <rPr>
            <sz val="9"/>
            <color indexed="81"/>
            <rFont val="Tahoma"/>
            <family val="2"/>
          </rPr>
          <t>Remove Our Home 2017 student count before caclulating student to staff ratio.</t>
        </r>
      </text>
    </comment>
    <comment ref="E111" authorId="0" shapeId="0">
      <text>
        <r>
          <rPr>
            <sz val="9"/>
            <color indexed="81"/>
            <rFont val="Tahoma"/>
            <family val="2"/>
          </rPr>
          <t>Remove fall 2017
APA student count before calculating ratio.</t>
        </r>
      </text>
    </comment>
  </commentList>
</comments>
</file>

<file path=xl/sharedStrings.xml><?xml version="1.0" encoding="utf-8"?>
<sst xmlns="http://schemas.openxmlformats.org/spreadsheetml/2006/main" count="180" uniqueCount="177">
  <si>
    <t>references in SDCL 13-13-10.1</t>
  </si>
  <si>
    <t>2D</t>
  </si>
  <si>
    <t>2C</t>
  </si>
  <si>
    <t>5a</t>
  </si>
  <si>
    <t>5b</t>
  </si>
  <si>
    <t>5c</t>
  </si>
  <si>
    <t>5d</t>
  </si>
  <si>
    <t>5e</t>
  </si>
  <si>
    <t>5f</t>
  </si>
  <si>
    <t>5A</t>
  </si>
  <si>
    <t>District No.</t>
  </si>
  <si>
    <t>District</t>
  </si>
  <si>
    <t>2017 State Aid Fall Enrollment</t>
  </si>
  <si>
    <r>
      <t xml:space="preserve">2017 LEP
 Eligible Students 
</t>
    </r>
    <r>
      <rPr>
        <sz val="8"/>
        <rFont val="Gill Sans MT"/>
        <family val="2"/>
      </rPr>
      <t>(25% of # of students)</t>
    </r>
  </si>
  <si>
    <t>Target TR</t>
  </si>
  <si>
    <t>Need A</t>
  </si>
  <si>
    <t>LEP ADJ
Need B</t>
  </si>
  <si>
    <t>Sum Need A &amp; B</t>
  </si>
  <si>
    <t>Target Teacher Compensation
Sal &amp; Ben</t>
  </si>
  <si>
    <t>Teacher Compensation Need</t>
  </si>
  <si>
    <t>Overhead</t>
  </si>
  <si>
    <r>
      <t xml:space="preserve">Adjustment to Need 
</t>
    </r>
    <r>
      <rPr>
        <sz val="8"/>
        <rFont val="Gill Sans MT"/>
        <family val="2"/>
      </rPr>
      <t>(ARSD 24:17:03:07)</t>
    </r>
  </si>
  <si>
    <t>Formula Need</t>
  </si>
  <si>
    <t>Alternative Need</t>
  </si>
  <si>
    <t>State Aid NEED</t>
  </si>
  <si>
    <t>Plankinton 01-1</t>
  </si>
  <si>
    <t>White Lake 01-3</t>
  </si>
  <si>
    <t>using alternative local need calculation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</si>
  <si>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</si>
  <si>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</si>
  <si>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</si>
  <si>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</si>
  <si>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</si>
  <si>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</si>
  <si>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</si>
  <si>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</si>
  <si>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</si>
  <si>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</si>
  <si>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</si>
  <si>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</si>
  <si>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</si>
  <si>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</si>
  <si>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</si>
  <si>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</si>
  <si>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</si>
  <si>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</si>
  <si>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</si>
  <si>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</si>
  <si>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</si>
  <si>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</si>
  <si>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</si>
  <si>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</si>
  <si>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</si>
  <si>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</si>
  <si>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</si>
  <si>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</si>
  <si>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</si>
  <si>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</si>
  <si>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</si>
  <si>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</si>
  <si>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</si>
  <si>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</si>
  <si>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</si>
  <si>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</si>
  <si>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</si>
  <si>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</si>
  <si>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</si>
  <si>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</si>
  <si>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</si>
  <si>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</si>
  <si>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</si>
  <si>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</si>
  <si>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</si>
  <si>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</si>
  <si>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</si>
  <si>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</si>
  <si>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</si>
  <si>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</si>
  <si>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</si>
  <si>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</si>
  <si>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</si>
  <si>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</si>
  <si>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</si>
  <si>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</si>
  <si>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</si>
  <si>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</si>
  <si>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</si>
  <si>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</si>
  <si>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</si>
  <si>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</si>
  <si>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</si>
  <si>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</si>
  <si>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 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</si>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</sst>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&quot;$&quot;#,##0.00"/>
    <numFmt numFmtId="165" formatCode="&quot;$&quot;#,##0"/>
  </numFmts>
  <fonts count="9" x14ac:knownFonts="1">
    <font>
      <sz val="10"/>
      <name val="Arial"/>
    </font>
    <font>
      <sz val="9"/>
      <color rgb="FF002060"/>
      <name val="Gill Sans MT"/>
      <family val="2"/>
    </font>
    <font>
      <sz val="9"/>
      <name val="Gill Sans MT"/>
      <family val="2"/>
    </font>
    <font>
      <sz val="10"/>
      <color rgb="FF002060"/>
      <name val="Gill Sans MT"/>
      <family val="2"/>
    </font>
    <font>
      <sz val="8"/>
      <name val="Gill Sans MT"/>
      <family val="2"/>
    </font>
    <font>
      <b/>
      <sz val="9"/>
      <name val="Gill Sans MT"/>
      <family val="2"/>
    </font>
    <font>
      <sz val="9"/>
      <color theme="0"/>
      <name val="Gill Sans MT"/>
      <family val="2"/>
    </font>
    <font>
      <sz val="8"/>
      <color rgb="FF002060"/>
      <name val="Ebrima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5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1" fillId="0" borderId="2" xfId="0" applyFont="1" applyFill="1" applyBorder="1" applyAlignment="1">
      <alignment horizontal="left"/>
    </xf>
    <xf numFmtId="4" fontId="1" fillId="0" borderId="2" xfId="0" applyNumberFormat="1" applyFont="1" applyFill="1" applyBorder="1"/>
    <xf numFmtId="0" fontId="1" fillId="0" borderId="2" xfId="0" applyNumberFormat="1" applyFont="1" applyFill="1" applyBorder="1"/>
    <xf numFmtId="2" fontId="1" fillId="0" borderId="2" xfId="0" applyNumberFormat="1" applyFont="1" applyFill="1" applyBorder="1"/>
    <xf numFmtId="165" fontId="1" fillId="0" borderId="2" xfId="0" applyNumberFormat="1" applyFont="1" applyFill="1" applyBorder="1"/>
    <xf numFmtId="165" fontId="1" fillId="0" borderId="0" xfId="0" applyNumberFormat="1" applyFont="1" applyFill="1" applyBorder="1"/>
    <xf numFmtId="0" fontId="1" fillId="0" borderId="0" xfId="0" applyFont="1" applyFill="1" applyBorder="1"/>
    <xf numFmtId="0" fontId="1" fillId="0" borderId="2" xfId="0" applyNumberFormat="1" applyFont="1" applyFill="1" applyBorder="1" applyAlignment="1">
      <alignment horizontal="left"/>
    </xf>
    <xf numFmtId="3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/>
    <xf numFmtId="3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Border="1"/>
    <xf numFmtId="5" fontId="2" fillId="0" borderId="0" xfId="0" applyNumberFormat="1" applyFont="1" applyFill="1" applyBorder="1"/>
    <xf numFmtId="0" fontId="2" fillId="0" borderId="0" xfId="0" applyFont="1" applyFill="1" applyBorder="1"/>
    <xf numFmtId="3" fontId="1" fillId="0" borderId="6" xfId="0" applyNumberFormat="1" applyFont="1" applyFill="1" applyBorder="1" applyAlignment="1">
      <alignment horizontal="left" wrapText="1"/>
    </xf>
    <xf numFmtId="3" fontId="1" fillId="0" borderId="7" xfId="0" applyNumberFormat="1" applyFont="1" applyFill="1" applyBorder="1" applyAlignment="1">
      <alignment horizontal="left" wrapText="1"/>
    </xf>
    <xf numFmtId="4" fontId="1" fillId="0" borderId="8" xfId="0" applyNumberFormat="1" applyFont="1" applyFill="1" applyBorder="1"/>
    <xf numFmtId="0" fontId="1" fillId="0" borderId="8" xfId="0" applyNumberFormat="1" applyFont="1" applyFill="1" applyBorder="1"/>
    <xf numFmtId="2" fontId="1" fillId="0" borderId="8" xfId="0" applyNumberFormat="1" applyFont="1" applyFill="1" applyBorder="1"/>
    <xf numFmtId="165" fontId="1" fillId="0" borderId="8" xfId="0" applyNumberFormat="1" applyFont="1" applyFill="1" applyBorder="1"/>
    <xf numFmtId="165" fontId="1" fillId="0" borderId="7" xfId="0" applyNumberFormat="1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4" fontId="7" fillId="0" borderId="2" xfId="0" applyNumberFormat="1" applyFont="1" applyFill="1" applyBorder="1" applyAlignment="1"/>
    <xf numFmtId="4" fontId="1" fillId="2" borderId="3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/>
    <xf numFmtId="2" fontId="1" fillId="0" borderId="4" xfId="0" applyNumberFormat="1" applyFont="1" applyFill="1" applyBorder="1"/>
    <xf numFmtId="165" fontId="1" fillId="0" borderId="4" xfId="0" applyNumberFormat="1" applyFont="1" applyFill="1" applyBorder="1"/>
    <xf numFmtId="165" fontId="1" fillId="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GSA%20FY2018%205.24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18 GSA "/>
      <sheetName val="Need Calc"/>
      <sheetName val="Alternative Need"/>
      <sheetName val="State Aid Fall Enroll"/>
      <sheetName val="ELL"/>
      <sheetName val="ARSD 24.17.03.07"/>
      <sheetName val="SDCL 13-13-87 Summary"/>
      <sheetName val="13-13-87 Details"/>
      <sheetName val="Other Revenue"/>
      <sheetName val="Pay 2017"/>
      <sheetName val="Pay 2018"/>
      <sheetName val="Notes"/>
      <sheetName val="Gaming Adjus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57"/>
  <sheetViews>
    <sheetView tabSelected="1" zoomScale="110" zoomScaleNormal="11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L3" sqref="L3"/>
    </sheetView>
  </sheetViews>
  <sheetFormatPr defaultColWidth="9.140625" defaultRowHeight="15.75" x14ac:dyDescent="0.35"/>
  <cols>
    <col min="1" max="1" width="6.7109375" style="31" customWidth="1"/>
    <col min="2" max="2" width="20.7109375" style="31" bestFit="1" customWidth="1"/>
    <col min="3" max="3" width="9.7109375" style="15" bestFit="1" customWidth="1"/>
    <col min="4" max="4" width="15.7109375" style="21" bestFit="1" customWidth="1"/>
    <col min="5" max="8" width="9.85546875" style="15" customWidth="1"/>
    <col min="9" max="9" width="11.7109375" style="14" bestFit="1" customWidth="1"/>
    <col min="10" max="11" width="11.7109375" style="15" customWidth="1"/>
    <col min="12" max="12" width="14.7109375" style="22" customWidth="1"/>
    <col min="13" max="13" width="11.7109375" style="15" customWidth="1"/>
    <col min="14" max="14" width="11.7109375" style="14" customWidth="1"/>
    <col min="15" max="15" width="14" style="14" customWidth="1"/>
    <col min="16" max="16384" width="9.140625" style="15"/>
  </cols>
  <sheetData>
    <row r="1" spans="1:15" s="2" customFormat="1" x14ac:dyDescent="0.35">
      <c r="A1" s="1" t="s">
        <v>0</v>
      </c>
      <c r="B1" s="1"/>
      <c r="D1" s="3" t="s">
        <v>1</v>
      </c>
      <c r="E1" s="4" t="s">
        <v>2</v>
      </c>
      <c r="F1" s="2" t="s">
        <v>3</v>
      </c>
      <c r="G1" s="2" t="s">
        <v>4</v>
      </c>
      <c r="H1" s="2" t="s">
        <v>5</v>
      </c>
      <c r="I1" s="5">
        <v>48645.5</v>
      </c>
      <c r="J1" s="2" t="s">
        <v>6</v>
      </c>
      <c r="K1" s="2" t="s">
        <v>7</v>
      </c>
      <c r="L1" s="6" t="s">
        <v>175</v>
      </c>
      <c r="M1" s="2" t="s">
        <v>8</v>
      </c>
      <c r="N1" s="7" t="s">
        <v>9</v>
      </c>
      <c r="O1" s="7"/>
    </row>
    <row r="2" spans="1:15" s="8" customFormat="1" ht="47.25" x14ac:dyDescent="0.35">
      <c r="A2" s="36" t="s">
        <v>10</v>
      </c>
      <c r="B2" s="37" t="s">
        <v>11</v>
      </c>
      <c r="C2" s="37" t="s">
        <v>12</v>
      </c>
      <c r="D2" s="37" t="s">
        <v>13</v>
      </c>
      <c r="E2" s="38" t="s">
        <v>14</v>
      </c>
      <c r="F2" s="38" t="s">
        <v>15</v>
      </c>
      <c r="G2" s="37" t="s">
        <v>16</v>
      </c>
      <c r="H2" s="37" t="s">
        <v>17</v>
      </c>
      <c r="I2" s="39" t="s">
        <v>18</v>
      </c>
      <c r="J2" s="37" t="s">
        <v>19</v>
      </c>
      <c r="K2" s="37" t="s">
        <v>20</v>
      </c>
      <c r="L2" s="37" t="s">
        <v>21</v>
      </c>
      <c r="M2" s="37" t="s">
        <v>22</v>
      </c>
      <c r="N2" s="39" t="s">
        <v>23</v>
      </c>
      <c r="O2" s="40" t="s">
        <v>24</v>
      </c>
    </row>
    <row r="3" spans="1:15" x14ac:dyDescent="0.35">
      <c r="A3" s="9">
        <v>6001</v>
      </c>
      <c r="B3" s="9" t="s">
        <v>39</v>
      </c>
      <c r="C3" s="10">
        <v>4519.12</v>
      </c>
      <c r="D3" s="11">
        <v>31.25</v>
      </c>
      <c r="E3" s="12">
        <f>IF(C3&lt;200,12,IF(C3&gt;600,15,(C3*0.0075)+10.5))</f>
        <v>15</v>
      </c>
      <c r="F3" s="12">
        <f>C3/E3</f>
        <v>301.27466666666663</v>
      </c>
      <c r="G3" s="12">
        <f>D3/E3</f>
        <v>2.0833333333333335</v>
      </c>
      <c r="H3" s="12">
        <f>F3+G3</f>
        <v>303.35799999999995</v>
      </c>
      <c r="I3" s="13">
        <f>$I$1*1.29</f>
        <v>62752.695</v>
      </c>
      <c r="J3" s="13">
        <f>H3*I3</f>
        <v>19036532.049809996</v>
      </c>
      <c r="K3" s="13">
        <f>J3*0.3104</f>
        <v>5908939.5482610231</v>
      </c>
      <c r="L3" s="13">
        <v>7061</v>
      </c>
      <c r="M3" s="13">
        <f>J3+K3+L3</f>
        <v>24952532.59807102</v>
      </c>
      <c r="N3" s="14">
        <v>0</v>
      </c>
      <c r="O3" s="14">
        <f>IF(N3&gt;0,N3,M3)</f>
        <v>24952532.59807102</v>
      </c>
    </row>
    <row r="4" spans="1:15" ht="13.5" customHeight="1" x14ac:dyDescent="0.35">
      <c r="A4" s="9">
        <v>58003</v>
      </c>
      <c r="B4" s="9" t="s">
        <v>157</v>
      </c>
      <c r="C4" s="10">
        <v>251.13</v>
      </c>
      <c r="D4" s="41">
        <v>1.25</v>
      </c>
      <c r="E4" s="42">
        <f>IF(C4&lt;200,12,IF(C4&gt;600,15,(C4*0.0075)+10.5))</f>
        <v>12.383475000000001</v>
      </c>
      <c r="F4" s="42">
        <f>C4/E4</f>
        <v>20.279444986160993</v>
      </c>
      <c r="G4" s="42">
        <f>D4/E4</f>
        <v>0.10094097173854673</v>
      </c>
      <c r="H4" s="42">
        <f>F4+G4</f>
        <v>20.380385957899538</v>
      </c>
      <c r="I4" s="43">
        <f>$I$1*1.29</f>
        <v>62752.695</v>
      </c>
      <c r="J4" s="43">
        <f>H4*I4</f>
        <v>1278924.1439983526</v>
      </c>
      <c r="K4" s="43">
        <f>J4*0.3104</f>
        <v>396978.05429708865</v>
      </c>
      <c r="L4" s="43">
        <v>0</v>
      </c>
      <c r="M4" s="44">
        <f>J4+K4+L4</f>
        <v>1675902.1982954412</v>
      </c>
      <c r="N4" s="14">
        <v>0</v>
      </c>
      <c r="O4" s="14">
        <f>IF(N4&gt;0,N4,M4)</f>
        <v>1675902.1982954412</v>
      </c>
    </row>
    <row r="5" spans="1:15" ht="13.5" customHeight="1" x14ac:dyDescent="0.35">
      <c r="A5" s="9">
        <v>61001</v>
      </c>
      <c r="B5" s="9" t="s">
        <v>164</v>
      </c>
      <c r="C5" s="10">
        <v>310.27</v>
      </c>
      <c r="D5" s="11">
        <v>0.25</v>
      </c>
      <c r="E5" s="12">
        <f>IF(C5&lt;200,12,IF(C5&gt;600,15,(C5*0.0075)+10.5))</f>
        <v>12.827024999999999</v>
      </c>
      <c r="F5" s="12">
        <f>C5/E5</f>
        <v>24.188773312595867</v>
      </c>
      <c r="G5" s="12">
        <f>D5/E5</f>
        <v>1.9490100003703121E-2</v>
      </c>
      <c r="H5" s="12">
        <f>F5+G5</f>
        <v>24.208263412599571</v>
      </c>
      <c r="I5" s="13">
        <f>$I$1*1.29</f>
        <v>62752.695</v>
      </c>
      <c r="J5" s="13">
        <f>H5*I5</f>
        <v>1519133.77041052</v>
      </c>
      <c r="K5" s="13">
        <f>J5*0.3104</f>
        <v>471539.1223354254</v>
      </c>
      <c r="L5" s="13">
        <v>0</v>
      </c>
      <c r="M5" s="13">
        <f>J5+K5+L5</f>
        <v>1990672.8927459454</v>
      </c>
      <c r="N5" s="14">
        <v>0</v>
      </c>
      <c r="O5" s="14">
        <f>IF(N5&gt;0,N5,M5)</f>
        <v>1990672.8927459454</v>
      </c>
    </row>
    <row r="6" spans="1:15" ht="13.5" customHeight="1" x14ac:dyDescent="0.35">
      <c r="A6" s="9">
        <v>11001</v>
      </c>
      <c r="B6" s="9" t="s">
        <v>48</v>
      </c>
      <c r="C6" s="10">
        <v>317</v>
      </c>
      <c r="D6" s="11">
        <v>3.25</v>
      </c>
      <c r="E6" s="12">
        <f>IF(C6&lt;200,12,IF(C6&gt;600,15,(C6*0.0075)+10.5))</f>
        <v>12.8775</v>
      </c>
      <c r="F6" s="12">
        <f>C6/E6</f>
        <v>24.616579304989322</v>
      </c>
      <c r="G6" s="12">
        <f>D6/E6</f>
        <v>0.25237817899437004</v>
      </c>
      <c r="H6" s="12">
        <f>F6+G6</f>
        <v>24.868957483983692</v>
      </c>
      <c r="I6" s="13">
        <f>$I$1*1.29</f>
        <v>62752.695</v>
      </c>
      <c r="J6" s="13">
        <f>H6*I6</f>
        <v>1560594.103960396</v>
      </c>
      <c r="K6" s="13">
        <f>J6*0.3104</f>
        <v>484408.40986930695</v>
      </c>
      <c r="L6" s="13">
        <v>0</v>
      </c>
      <c r="M6" s="13">
        <f>J6+K6+L6</f>
        <v>2045002.513829703</v>
      </c>
      <c r="N6" s="14">
        <v>0</v>
      </c>
      <c r="O6" s="14">
        <f>IF(N6&gt;0,N6,M6)</f>
        <v>2045002.513829703</v>
      </c>
    </row>
    <row r="7" spans="1:15" ht="13.5" customHeight="1" x14ac:dyDescent="0.35">
      <c r="A7" s="9">
        <v>38001</v>
      </c>
      <c r="B7" s="9" t="s">
        <v>103</v>
      </c>
      <c r="C7" s="10">
        <v>259</v>
      </c>
      <c r="D7" s="11">
        <v>0</v>
      </c>
      <c r="E7" s="12">
        <f>IF(C7&lt;200,12,IF(C7&gt;600,15,(C7*0.0075)+10.5))</f>
        <v>12.442499999999999</v>
      </c>
      <c r="F7" s="12">
        <f>C7/E7</f>
        <v>20.815752461322084</v>
      </c>
      <c r="G7" s="12">
        <f>D7/E7</f>
        <v>0</v>
      </c>
      <c r="H7" s="12">
        <f>F7+G7</f>
        <v>20.815752461322084</v>
      </c>
      <c r="I7" s="13">
        <f>$I$1*1.29</f>
        <v>62752.695</v>
      </c>
      <c r="J7" s="13">
        <f>H7*I7</f>
        <v>1306244.565400844</v>
      </c>
      <c r="K7" s="13">
        <f>J7*0.3104</f>
        <v>405458.31310042198</v>
      </c>
      <c r="L7" s="13">
        <v>0</v>
      </c>
      <c r="M7" s="13">
        <f>J7+K7+L7</f>
        <v>1711702.878501266</v>
      </c>
      <c r="N7" s="14">
        <v>0</v>
      </c>
      <c r="O7" s="14">
        <f>IF(N7&gt;0,N7,M7)</f>
        <v>1711702.878501266</v>
      </c>
    </row>
    <row r="8" spans="1:15" ht="13.5" customHeight="1" x14ac:dyDescent="0.35">
      <c r="A8" s="9">
        <v>21001</v>
      </c>
      <c r="B8" s="9" t="s">
        <v>72</v>
      </c>
      <c r="C8" s="10">
        <v>168</v>
      </c>
      <c r="D8" s="11">
        <v>0</v>
      </c>
      <c r="E8" s="12">
        <f>IF(C8&lt;200,12,IF(C8&gt;600,15,(C8*0.0075)+10.5))</f>
        <v>12</v>
      </c>
      <c r="F8" s="12">
        <f>C8/E8</f>
        <v>14</v>
      </c>
      <c r="G8" s="12">
        <f>D8/E8</f>
        <v>0</v>
      </c>
      <c r="H8" s="12">
        <f>F8+G8</f>
        <v>14</v>
      </c>
      <c r="I8" s="13">
        <f>$I$1*1.29</f>
        <v>62752.695</v>
      </c>
      <c r="J8" s="13">
        <f>H8*I8</f>
        <v>878537.73</v>
      </c>
      <c r="K8" s="13">
        <f>J8*0.3104</f>
        <v>272698.11139199999</v>
      </c>
      <c r="L8" s="13">
        <v>0</v>
      </c>
      <c r="M8" s="13">
        <f>J8+K8+L8</f>
        <v>1151235.841392</v>
      </c>
      <c r="N8" s="14">
        <v>0</v>
      </c>
      <c r="O8" s="14">
        <f>IF(N8&gt;0,N8,M8)</f>
        <v>1151235.841392</v>
      </c>
    </row>
    <row r="9" spans="1:15" ht="13.5" customHeight="1" x14ac:dyDescent="0.35">
      <c r="A9" s="9">
        <v>4001</v>
      </c>
      <c r="B9" s="9" t="s">
        <v>32</v>
      </c>
      <c r="C9" s="10">
        <v>233</v>
      </c>
      <c r="D9" s="11">
        <v>0</v>
      </c>
      <c r="E9" s="12">
        <f>IF(C9&lt;200,12,IF(C9&gt;600,15,(C9*0.0075)+10.5))</f>
        <v>12.2475</v>
      </c>
      <c r="F9" s="12">
        <f>C9/E9</f>
        <v>19.024290671565623</v>
      </c>
      <c r="G9" s="12">
        <f>D9/E9</f>
        <v>0</v>
      </c>
      <c r="H9" s="12">
        <f>F9+G9</f>
        <v>19.024290671565623</v>
      </c>
      <c r="I9" s="13">
        <f>$I$1*1.29</f>
        <v>62752.695</v>
      </c>
      <c r="J9" s="13">
        <f>H9*I9</f>
        <v>1193825.5101041028</v>
      </c>
      <c r="K9" s="13">
        <f>J9*0.3104</f>
        <v>370563.43833631353</v>
      </c>
      <c r="L9" s="13">
        <v>0</v>
      </c>
      <c r="M9" s="13">
        <f>J9+K9+L9</f>
        <v>1564388.9484404163</v>
      </c>
      <c r="N9" s="14">
        <v>0</v>
      </c>
      <c r="O9" s="14">
        <f>IF(N9&gt;0,N9,M9)</f>
        <v>1564388.9484404163</v>
      </c>
    </row>
    <row r="10" spans="1:15" ht="13.5" customHeight="1" x14ac:dyDescent="0.35">
      <c r="A10" s="9">
        <v>49001</v>
      </c>
      <c r="B10" s="9" t="s">
        <v>128</v>
      </c>
      <c r="C10" s="10">
        <v>491</v>
      </c>
      <c r="D10" s="11">
        <v>0</v>
      </c>
      <c r="E10" s="12">
        <f>IF(C10&lt;200,12,IF(C10&gt;600,15,(C10*0.0075)+10.5))</f>
        <v>14.182499999999999</v>
      </c>
      <c r="F10" s="12">
        <f>C10/E10</f>
        <v>34.62013044244668</v>
      </c>
      <c r="G10" s="12">
        <f>D10/E10</f>
        <v>0</v>
      </c>
      <c r="H10" s="12">
        <f>F10+G10</f>
        <v>34.62013044244668</v>
      </c>
      <c r="I10" s="13">
        <f>$I$1*1.29</f>
        <v>62752.695</v>
      </c>
      <c r="J10" s="13">
        <f>H10*I10</f>
        <v>2172506.4865150717</v>
      </c>
      <c r="K10" s="13">
        <f>J10*0.3104</f>
        <v>674346.01341427828</v>
      </c>
      <c r="L10" s="13">
        <v>0</v>
      </c>
      <c r="M10" s="13">
        <f>J10+K10+L10</f>
        <v>2846852.4999293499</v>
      </c>
      <c r="N10" s="14">
        <v>0</v>
      </c>
      <c r="O10" s="14">
        <f>IF(N10&gt;0,N10,M10)</f>
        <v>2846852.4999293499</v>
      </c>
    </row>
    <row r="11" spans="1:15" ht="13.5" customHeight="1" x14ac:dyDescent="0.35">
      <c r="A11" s="9">
        <v>9001</v>
      </c>
      <c r="B11" s="9" t="s">
        <v>45</v>
      </c>
      <c r="C11" s="10">
        <v>1385.21</v>
      </c>
      <c r="D11" s="11">
        <v>1.5</v>
      </c>
      <c r="E11" s="12">
        <f>IF(C11&lt;200,12,IF(C11&gt;600,15,(C11*0.0075)+10.5))</f>
        <v>15</v>
      </c>
      <c r="F11" s="12">
        <f>C11/E11</f>
        <v>92.347333333333339</v>
      </c>
      <c r="G11" s="12">
        <f>D11/E11</f>
        <v>0.1</v>
      </c>
      <c r="H11" s="12">
        <f>F11+G11</f>
        <v>92.447333333333333</v>
      </c>
      <c r="I11" s="13">
        <f>$I$1*1.29</f>
        <v>62752.695</v>
      </c>
      <c r="J11" s="13">
        <f>H11*I11</f>
        <v>5801319.3122300003</v>
      </c>
      <c r="K11" s="13">
        <f>J11*0.3104</f>
        <v>1800729.514516192</v>
      </c>
      <c r="L11" s="13">
        <v>0</v>
      </c>
      <c r="M11" s="13">
        <f>J11+K11+L11</f>
        <v>7602048.8267461918</v>
      </c>
      <c r="N11" s="14">
        <v>0</v>
      </c>
      <c r="O11" s="14">
        <f>IF(N11&gt;0,N11,M11)</f>
        <v>7602048.8267461918</v>
      </c>
    </row>
    <row r="12" spans="1:15" ht="13.5" customHeight="1" x14ac:dyDescent="0.35">
      <c r="A12" s="9">
        <v>3001</v>
      </c>
      <c r="B12" s="9" t="s">
        <v>31</v>
      </c>
      <c r="C12" s="10">
        <v>481</v>
      </c>
      <c r="D12" s="11">
        <v>0</v>
      </c>
      <c r="E12" s="12">
        <f>IF(C12&lt;200,12,IF(C12&gt;600,15,(C12*0.0075)+10.5))</f>
        <v>14.1075</v>
      </c>
      <c r="F12" s="12">
        <f>C12/E12</f>
        <v>34.095339358497256</v>
      </c>
      <c r="G12" s="12">
        <f>D12/E12</f>
        <v>0</v>
      </c>
      <c r="H12" s="12">
        <f>F12+G12</f>
        <v>34.095339358497256</v>
      </c>
      <c r="I12" s="13">
        <f>$I$1*1.29</f>
        <v>62752.695</v>
      </c>
      <c r="J12" s="13">
        <f>H12*I12</f>
        <v>2139574.431685274</v>
      </c>
      <c r="K12" s="13">
        <f>J12*0.3104</f>
        <v>664123.90359510912</v>
      </c>
      <c r="L12" s="13">
        <v>0</v>
      </c>
      <c r="M12" s="13">
        <f>J12+K12+L12</f>
        <v>2803698.335280383</v>
      </c>
      <c r="N12" s="14">
        <v>0</v>
      </c>
      <c r="O12" s="14">
        <f>IF(N12&gt;0,N12,M12)</f>
        <v>2803698.335280383</v>
      </c>
    </row>
    <row r="13" spans="1:15" ht="13.5" customHeight="1" x14ac:dyDescent="0.35">
      <c r="A13" s="9">
        <v>61002</v>
      </c>
      <c r="B13" s="9" t="s">
        <v>165</v>
      </c>
      <c r="C13" s="10">
        <v>675.12</v>
      </c>
      <c r="D13" s="11">
        <v>0</v>
      </c>
      <c r="E13" s="12">
        <f>IF(C13&lt;200,12,IF(C13&gt;600,15,(C13*0.0075)+10.5))</f>
        <v>15</v>
      </c>
      <c r="F13" s="12">
        <f>C13/E13</f>
        <v>45.008000000000003</v>
      </c>
      <c r="G13" s="12">
        <f>D13/E13</f>
        <v>0</v>
      </c>
      <c r="H13" s="12">
        <f>F13+G13</f>
        <v>45.008000000000003</v>
      </c>
      <c r="I13" s="13">
        <f>$I$1*1.29</f>
        <v>62752.695</v>
      </c>
      <c r="J13" s="13">
        <f>H13*I13</f>
        <v>2824373.2965600002</v>
      </c>
      <c r="K13" s="13">
        <f>J13*0.3104</f>
        <v>876685.47125222406</v>
      </c>
      <c r="L13" s="13">
        <v>0</v>
      </c>
      <c r="M13" s="13">
        <f>J13+K13+L13</f>
        <v>3701058.7678122241</v>
      </c>
      <c r="N13" s="14">
        <v>0</v>
      </c>
      <c r="O13" s="14">
        <f>IF(N13&gt;0,N13,M13)</f>
        <v>3701058.7678122241</v>
      </c>
    </row>
    <row r="14" spans="1:15" ht="13.5" customHeight="1" x14ac:dyDescent="0.35">
      <c r="A14" s="9">
        <v>25001</v>
      </c>
      <c r="B14" s="9" t="s">
        <v>81</v>
      </c>
      <c r="C14" s="10">
        <v>90</v>
      </c>
      <c r="D14" s="11">
        <v>0.25</v>
      </c>
      <c r="E14" s="12">
        <f>IF(C14&lt;200,12,IF(C14&gt;600,15,(C14*0.0075)+10.5))</f>
        <v>12</v>
      </c>
      <c r="F14" s="12">
        <f>C14/E14</f>
        <v>7.5</v>
      </c>
      <c r="G14" s="12">
        <f>D14/E14</f>
        <v>2.0833333333333332E-2</v>
      </c>
      <c r="H14" s="12">
        <f>F14+G14</f>
        <v>7.520833333333333</v>
      </c>
      <c r="I14" s="13">
        <f>$I$1*1.29</f>
        <v>62752.695</v>
      </c>
      <c r="J14" s="13">
        <f>H14*I14</f>
        <v>471952.56031249999</v>
      </c>
      <c r="K14" s="13">
        <f>J14*0.3104</f>
        <v>146494.07472100001</v>
      </c>
      <c r="L14" s="13">
        <v>0</v>
      </c>
      <c r="M14" s="13">
        <f>J14+K14+L14</f>
        <v>618446.63503350003</v>
      </c>
      <c r="N14" s="14">
        <v>0</v>
      </c>
      <c r="O14" s="14">
        <f>IF(N14&gt;0,N14,M14)</f>
        <v>618446.63503350003</v>
      </c>
    </row>
    <row r="15" spans="1:15" ht="13.5" customHeight="1" x14ac:dyDescent="0.35">
      <c r="A15" s="9">
        <v>52001</v>
      </c>
      <c r="B15" s="9" t="s">
        <v>142</v>
      </c>
      <c r="C15" s="10">
        <v>152</v>
      </c>
      <c r="D15" s="11">
        <v>0</v>
      </c>
      <c r="E15" s="12">
        <f>IF(C15&lt;200,12,IF(C15&gt;600,15,(C15*0.0075)+10.5))</f>
        <v>12</v>
      </c>
      <c r="F15" s="12">
        <f>C15/E15</f>
        <v>12.666666666666666</v>
      </c>
      <c r="G15" s="12">
        <f>D15/E15</f>
        <v>0</v>
      </c>
      <c r="H15" s="12">
        <f>F15+G15</f>
        <v>12.666666666666666</v>
      </c>
      <c r="I15" s="13">
        <f>$I$1*1.29</f>
        <v>62752.695</v>
      </c>
      <c r="J15" s="13">
        <f>H15*I15</f>
        <v>794867.47</v>
      </c>
      <c r="K15" s="13">
        <f>J15*0.3104</f>
        <v>246726.86268799999</v>
      </c>
      <c r="L15" s="13">
        <v>0</v>
      </c>
      <c r="M15" s="13">
        <f>J15+K15+L15</f>
        <v>1041594.3326879999</v>
      </c>
      <c r="N15" s="14">
        <v>0</v>
      </c>
      <c r="O15" s="14">
        <f>IF(N15&gt;0,N15,M15)</f>
        <v>1041594.3326879999</v>
      </c>
    </row>
    <row r="16" spans="1:15" ht="13.5" customHeight="1" x14ac:dyDescent="0.35">
      <c r="A16" s="9">
        <v>4002</v>
      </c>
      <c r="B16" s="9" t="s">
        <v>33</v>
      </c>
      <c r="C16" s="10">
        <v>524</v>
      </c>
      <c r="D16" s="11">
        <v>6.25</v>
      </c>
      <c r="E16" s="12">
        <f>IF(C16&lt;200,12,IF(C16&gt;600,15,(C16*0.0075)+10.5))</f>
        <v>14.43</v>
      </c>
      <c r="F16" s="12">
        <f>C16/E16</f>
        <v>36.313236313236317</v>
      </c>
      <c r="G16" s="12">
        <f>D16/E16</f>
        <v>0.43312543312543311</v>
      </c>
      <c r="H16" s="12">
        <f>F16+G16</f>
        <v>36.74636174636175</v>
      </c>
      <c r="I16" s="13">
        <f>$I$1*1.29</f>
        <v>62752.695</v>
      </c>
      <c r="J16" s="13">
        <f>H16*I16</f>
        <v>2305933.2310291063</v>
      </c>
      <c r="K16" s="13">
        <f>J16*0.3104</f>
        <v>715761.67491143465</v>
      </c>
      <c r="L16" s="13">
        <v>0</v>
      </c>
      <c r="M16" s="13">
        <f>J16+K16+L16</f>
        <v>3021694.9059405411</v>
      </c>
      <c r="N16" s="14">
        <v>0</v>
      </c>
      <c r="O16" s="14">
        <f>IF(N16&gt;0,N16,M16)</f>
        <v>3021694.9059405411</v>
      </c>
    </row>
    <row r="17" spans="1:15" ht="13.5" customHeight="1" x14ac:dyDescent="0.35">
      <c r="A17" s="9">
        <v>22001</v>
      </c>
      <c r="B17" s="9" t="s">
        <v>74</v>
      </c>
      <c r="C17" s="10">
        <v>109</v>
      </c>
      <c r="D17" s="11">
        <v>0</v>
      </c>
      <c r="E17" s="12">
        <f>IF(C17&lt;200,12,IF(C17&gt;600,15,(C17*0.0075)+10.5))</f>
        <v>12</v>
      </c>
      <c r="F17" s="12">
        <f>C17/E17</f>
        <v>9.0833333333333339</v>
      </c>
      <c r="G17" s="12">
        <f>D17/E17</f>
        <v>0</v>
      </c>
      <c r="H17" s="12">
        <f>F17+G17</f>
        <v>9.0833333333333339</v>
      </c>
      <c r="I17" s="13">
        <f>$I$1*1.29</f>
        <v>62752.695</v>
      </c>
      <c r="J17" s="13">
        <f>H17*I17</f>
        <v>570003.64624999999</v>
      </c>
      <c r="K17" s="13">
        <f>J17*0.3104</f>
        <v>176929.131796</v>
      </c>
      <c r="L17" s="13">
        <v>0</v>
      </c>
      <c r="M17" s="13">
        <f>J17+K17+L17</f>
        <v>746932.77804600005</v>
      </c>
      <c r="N17" s="14">
        <v>0</v>
      </c>
      <c r="O17" s="14">
        <f>IF(N17&gt;0,N17,M17)</f>
        <v>746932.77804600005</v>
      </c>
    </row>
    <row r="18" spans="1:15" ht="13.5" customHeight="1" x14ac:dyDescent="0.35">
      <c r="A18" s="9">
        <v>49002</v>
      </c>
      <c r="B18" s="9" t="s">
        <v>129</v>
      </c>
      <c r="C18" s="10">
        <v>4057.03</v>
      </c>
      <c r="D18" s="11">
        <v>8</v>
      </c>
      <c r="E18" s="12">
        <f>IF(C18&lt;200,12,IF(C18&gt;600,15,(C18*0.0075)+10.5))</f>
        <v>15</v>
      </c>
      <c r="F18" s="12">
        <f>C18/E18</f>
        <v>270.46866666666671</v>
      </c>
      <c r="G18" s="12">
        <f>D18/E18</f>
        <v>0.53333333333333333</v>
      </c>
      <c r="H18" s="12">
        <f>F18+G18</f>
        <v>271.00200000000007</v>
      </c>
      <c r="I18" s="13">
        <f>$I$1*1.29</f>
        <v>62752.695</v>
      </c>
      <c r="J18" s="13">
        <f>H18*I18</f>
        <v>17006105.850390006</v>
      </c>
      <c r="K18" s="13">
        <f>J18*0.3104</f>
        <v>5278695.2559610577</v>
      </c>
      <c r="L18" s="13">
        <v>0</v>
      </c>
      <c r="M18" s="13">
        <f>J18+K18+L18</f>
        <v>22284801.106351063</v>
      </c>
      <c r="N18" s="14">
        <v>0</v>
      </c>
      <c r="O18" s="14">
        <f>IF(N18&gt;0,N18,M18)</f>
        <v>22284801.106351063</v>
      </c>
    </row>
    <row r="19" spans="1:15" ht="13.5" customHeight="1" x14ac:dyDescent="0.35">
      <c r="A19" s="9">
        <v>30003</v>
      </c>
      <c r="B19" s="9" t="s">
        <v>92</v>
      </c>
      <c r="C19" s="10">
        <v>334.1</v>
      </c>
      <c r="D19" s="11">
        <v>0.75</v>
      </c>
      <c r="E19" s="12">
        <f>IF(C19&lt;200,12,IF(C19&gt;600,15,(C19*0.0075)+10.5))</f>
        <v>13.005749999999999</v>
      </c>
      <c r="F19" s="12">
        <f>C19/E19</f>
        <v>25.688637717932458</v>
      </c>
      <c r="G19" s="12">
        <f>D19/E19</f>
        <v>5.7666801222536188E-2</v>
      </c>
      <c r="H19" s="12">
        <f>F19+G19</f>
        <v>25.746304519154993</v>
      </c>
      <c r="I19" s="13">
        <f>$I$1*1.29</f>
        <v>62752.695</v>
      </c>
      <c r="J19" s="13">
        <f>H19*I19</f>
        <v>1615649.994867655</v>
      </c>
      <c r="K19" s="13">
        <f>J19*0.3104</f>
        <v>501497.75840692013</v>
      </c>
      <c r="L19" s="13">
        <v>0</v>
      </c>
      <c r="M19" s="13">
        <f>J19+K19+L19</f>
        <v>2117147.7532745749</v>
      </c>
      <c r="N19" s="14">
        <v>0</v>
      </c>
      <c r="O19" s="14">
        <f>IF(N19&gt;0,N19,M19)</f>
        <v>2117147.7532745749</v>
      </c>
    </row>
    <row r="20" spans="1:15" ht="13.5" customHeight="1" x14ac:dyDescent="0.35">
      <c r="A20" s="9">
        <v>45004</v>
      </c>
      <c r="B20" s="9" t="s">
        <v>122</v>
      </c>
      <c r="C20" s="10">
        <v>414.24</v>
      </c>
      <c r="D20" s="11">
        <v>5.75</v>
      </c>
      <c r="E20" s="12">
        <f>IF(C20&lt;200,12,IF(C20&gt;600,15,(C20*0.0075)+10.5))</f>
        <v>13.6068</v>
      </c>
      <c r="F20" s="12">
        <f>C20/E20</f>
        <v>30.443601728547492</v>
      </c>
      <c r="G20" s="12">
        <f>D20/E20</f>
        <v>0.42258282623394183</v>
      </c>
      <c r="H20" s="12">
        <f>F20+G20</f>
        <v>30.866184554781434</v>
      </c>
      <c r="I20" s="13">
        <f>$I$1*1.29</f>
        <v>62752.695</v>
      </c>
      <c r="J20" s="13">
        <f>H20*I20</f>
        <v>1936936.26517991</v>
      </c>
      <c r="K20" s="13">
        <f>J20*0.3104</f>
        <v>601225.01671184413</v>
      </c>
      <c r="L20" s="13">
        <v>0</v>
      </c>
      <c r="M20" s="13">
        <f>J20+K20+L20</f>
        <v>2538161.2818917539</v>
      </c>
      <c r="N20" s="14">
        <v>0</v>
      </c>
      <c r="O20" s="14">
        <f>IF(N20&gt;0,N20,M20)</f>
        <v>2538161.2818917539</v>
      </c>
    </row>
    <row r="21" spans="1:15" ht="13.5" customHeight="1" x14ac:dyDescent="0.35">
      <c r="A21" s="9">
        <v>5001</v>
      </c>
      <c r="B21" s="9" t="s">
        <v>35</v>
      </c>
      <c r="C21" s="10">
        <v>3402.6</v>
      </c>
      <c r="D21" s="11">
        <v>19.5</v>
      </c>
      <c r="E21" s="12">
        <f>IF(C21&lt;200,12,IF(C21&gt;600,15,(C21*0.0075)+10.5))</f>
        <v>15</v>
      </c>
      <c r="F21" s="12">
        <f>C21/E21</f>
        <v>226.84</v>
      </c>
      <c r="G21" s="12">
        <f>D21/E21</f>
        <v>1.3</v>
      </c>
      <c r="H21" s="12">
        <f>F21+G21</f>
        <v>228.14000000000001</v>
      </c>
      <c r="I21" s="13">
        <f>$I$1*1.29</f>
        <v>62752.695</v>
      </c>
      <c r="J21" s="13">
        <f>H21*I21</f>
        <v>14316399.837300001</v>
      </c>
      <c r="K21" s="13">
        <f>J21*0.3104</f>
        <v>4443810.5094979201</v>
      </c>
      <c r="L21" s="13">
        <v>0</v>
      </c>
      <c r="M21" s="13">
        <f>J21+K21+L21</f>
        <v>18760210.346797921</v>
      </c>
      <c r="N21" s="14">
        <v>0</v>
      </c>
      <c r="O21" s="14">
        <f>IF(N21&gt;0,N21,M21)</f>
        <v>18760210.346797921</v>
      </c>
    </row>
    <row r="22" spans="1:15" ht="13.5" customHeight="1" x14ac:dyDescent="0.35">
      <c r="A22" s="9">
        <v>26002</v>
      </c>
      <c r="B22" s="9" t="s">
        <v>83</v>
      </c>
      <c r="C22" s="10">
        <v>229</v>
      </c>
      <c r="D22" s="11">
        <v>0</v>
      </c>
      <c r="E22" s="12">
        <f>IF(C22&lt;200,12,IF(C22&gt;600,15,(C22*0.0075)+10.5))</f>
        <v>12.217499999999999</v>
      </c>
      <c r="F22" s="12">
        <f>C22/E22</f>
        <v>18.743605483936978</v>
      </c>
      <c r="G22" s="12">
        <f>D22/E22</f>
        <v>0</v>
      </c>
      <c r="H22" s="12">
        <f>F22+G22</f>
        <v>18.743605483936978</v>
      </c>
      <c r="I22" s="13">
        <f>$I$1*1.29</f>
        <v>62752.695</v>
      </c>
      <c r="J22" s="13">
        <f>H22*I22</f>
        <v>1176211.7581338247</v>
      </c>
      <c r="K22" s="13">
        <f>J22*0.3104</f>
        <v>365096.12972473918</v>
      </c>
      <c r="L22" s="13">
        <v>0</v>
      </c>
      <c r="M22" s="13">
        <f>J22+K22+L22</f>
        <v>1541307.8878585638</v>
      </c>
      <c r="N22" s="14">
        <v>0</v>
      </c>
      <c r="O22" s="14">
        <f>IF(N22&gt;0,N22,M22)</f>
        <v>1541307.8878585638</v>
      </c>
    </row>
    <row r="23" spans="1:15" ht="13.5" customHeight="1" x14ac:dyDescent="0.35">
      <c r="A23" s="9">
        <v>43001</v>
      </c>
      <c r="B23" s="9" t="s">
        <v>117</v>
      </c>
      <c r="C23" s="10">
        <v>210.53</v>
      </c>
      <c r="D23" s="11">
        <v>0.25</v>
      </c>
      <c r="E23" s="12">
        <f>IF(C23&lt;200,12,IF(C23&gt;600,15,(C23*0.0075)+10.5))</f>
        <v>12.078975</v>
      </c>
      <c r="F23" s="12">
        <f>C23/E23</f>
        <v>17.429459039363852</v>
      </c>
      <c r="G23" s="12">
        <f>D23/E23</f>
        <v>2.0697120409637407E-2</v>
      </c>
      <c r="H23" s="12">
        <f>F23+G23</f>
        <v>17.450156159773488</v>
      </c>
      <c r="I23" s="13">
        <f>$I$1*1.29</f>
        <v>62752.695</v>
      </c>
      <c r="J23" s="13">
        <f>H23*I23</f>
        <v>1095044.3271966369</v>
      </c>
      <c r="K23" s="13">
        <f>J23*0.3104</f>
        <v>339901.75916183612</v>
      </c>
      <c r="L23" s="13">
        <v>0</v>
      </c>
      <c r="M23" s="13">
        <f>J23+K23+L23</f>
        <v>1434946.0863584732</v>
      </c>
      <c r="N23" s="14">
        <v>0</v>
      </c>
      <c r="O23" s="14">
        <f>IF(N23&gt;0,N23,M23)</f>
        <v>1434946.0863584732</v>
      </c>
    </row>
    <row r="24" spans="1:15" ht="13.5" customHeight="1" x14ac:dyDescent="0.35">
      <c r="A24" s="9">
        <v>41001</v>
      </c>
      <c r="B24" s="9" t="s">
        <v>112</v>
      </c>
      <c r="C24" s="10">
        <v>877.25</v>
      </c>
      <c r="D24" s="11">
        <v>0.75</v>
      </c>
      <c r="E24" s="12">
        <f>IF(C24&lt;200,12,IF(C24&gt;600,15,(C24*0.0075)+10.5))</f>
        <v>15</v>
      </c>
      <c r="F24" s="12">
        <f>C24/E24</f>
        <v>58.483333333333334</v>
      </c>
      <c r="G24" s="12">
        <f>D24/E24</f>
        <v>0.05</v>
      </c>
      <c r="H24" s="12">
        <f>F24+G24</f>
        <v>58.533333333333331</v>
      </c>
      <c r="I24" s="13">
        <f>$I$1*1.29</f>
        <v>62752.695</v>
      </c>
      <c r="J24" s="13">
        <f>H24*I24</f>
        <v>3673124.4139999999</v>
      </c>
      <c r="K24" s="13">
        <f>J24*0.3104</f>
        <v>1140137.8181056001</v>
      </c>
      <c r="L24" s="13">
        <v>6995</v>
      </c>
      <c r="M24" s="13">
        <f>J24+K24+L24</f>
        <v>4820257.2321055997</v>
      </c>
      <c r="N24" s="14">
        <v>0</v>
      </c>
      <c r="O24" s="14">
        <f>IF(N24&gt;0,N24,M24)</f>
        <v>4820257.2321055997</v>
      </c>
    </row>
    <row r="25" spans="1:15" ht="13.5" customHeight="1" x14ac:dyDescent="0.35">
      <c r="A25" s="9">
        <v>28001</v>
      </c>
      <c r="B25" s="9" t="s">
        <v>87</v>
      </c>
      <c r="C25" s="10">
        <v>288</v>
      </c>
      <c r="D25" s="11">
        <v>1.25</v>
      </c>
      <c r="E25" s="12">
        <f>IF(C25&lt;200,12,IF(C25&gt;600,15,(C25*0.0075)+10.5))</f>
        <v>12.66</v>
      </c>
      <c r="F25" s="12">
        <f>C25/E25</f>
        <v>22.748815165876778</v>
      </c>
      <c r="G25" s="12">
        <f>D25/E25</f>
        <v>9.873617693522907E-2</v>
      </c>
      <c r="H25" s="12">
        <f>F25+G25</f>
        <v>22.847551342812007</v>
      </c>
      <c r="I25" s="13">
        <f>$I$1*1.29</f>
        <v>62752.695</v>
      </c>
      <c r="J25" s="13">
        <f>H25*I25</f>
        <v>1433745.4209123224</v>
      </c>
      <c r="K25" s="13">
        <f>J25*0.3104</f>
        <v>445034.57865118486</v>
      </c>
      <c r="L25" s="13">
        <v>0</v>
      </c>
      <c r="M25" s="13">
        <f>J25+K25+L25</f>
        <v>1878779.9995635073</v>
      </c>
      <c r="N25" s="14">
        <v>0</v>
      </c>
      <c r="O25" s="14">
        <f>IF(N25&gt;0,N25,M25)</f>
        <v>1878779.9995635073</v>
      </c>
    </row>
    <row r="26" spans="1:15" ht="13.5" customHeight="1" x14ac:dyDescent="0.35">
      <c r="A26" s="9">
        <v>60001</v>
      </c>
      <c r="B26" s="9" t="s">
        <v>160</v>
      </c>
      <c r="C26" s="10">
        <v>266.39</v>
      </c>
      <c r="D26" s="11">
        <v>0</v>
      </c>
      <c r="E26" s="12">
        <f>IF(C26&lt;200,12,IF(C26&gt;600,15,(C26*0.0075)+10.5))</f>
        <v>12.497925</v>
      </c>
      <c r="F26" s="12">
        <f>C26/E26</f>
        <v>21.314738246548924</v>
      </c>
      <c r="G26" s="12">
        <f>D26/E26</f>
        <v>0</v>
      </c>
      <c r="H26" s="12">
        <f>F26+G26</f>
        <v>21.314738246548924</v>
      </c>
      <c r="I26" s="13">
        <f>$I$1*1.29</f>
        <v>62752.695</v>
      </c>
      <c r="J26" s="13">
        <f>H26*I26</f>
        <v>1337557.2681905194</v>
      </c>
      <c r="K26" s="13">
        <f>J26*0.3104</f>
        <v>415177.77604633727</v>
      </c>
      <c r="L26" s="13">
        <v>0</v>
      </c>
      <c r="M26" s="13">
        <f>J26+K26+L26</f>
        <v>1752735.0442368567</v>
      </c>
      <c r="N26" s="14">
        <v>0</v>
      </c>
      <c r="O26" s="14">
        <f>IF(N26&gt;0,N26,M26)</f>
        <v>1752735.0442368567</v>
      </c>
    </row>
    <row r="27" spans="1:15" ht="13.5" customHeight="1" x14ac:dyDescent="0.35">
      <c r="A27" s="9">
        <v>7001</v>
      </c>
      <c r="B27" s="9" t="s">
        <v>43</v>
      </c>
      <c r="C27" s="10">
        <v>900.08</v>
      </c>
      <c r="D27" s="11">
        <v>0</v>
      </c>
      <c r="E27" s="12">
        <f>IF(C27&lt;200,12,IF(C27&gt;600,15,(C27*0.0075)+10.5))</f>
        <v>15</v>
      </c>
      <c r="F27" s="12">
        <f>C27/E27</f>
        <v>60.005333333333333</v>
      </c>
      <c r="G27" s="12">
        <f>D27/E27</f>
        <v>0</v>
      </c>
      <c r="H27" s="12">
        <f>F27+G27</f>
        <v>60.005333333333333</v>
      </c>
      <c r="I27" s="13">
        <f>$I$1*1.29</f>
        <v>62752.695</v>
      </c>
      <c r="J27" s="13">
        <f>H27*I27</f>
        <v>3765496.3810399999</v>
      </c>
      <c r="K27" s="13">
        <f>J27*0.3104</f>
        <v>1168810.076674816</v>
      </c>
      <c r="L27" s="13">
        <v>0</v>
      </c>
      <c r="M27" s="13">
        <f>J27+K27+L27</f>
        <v>4934306.4577148156</v>
      </c>
      <c r="N27" s="14">
        <v>0</v>
      </c>
      <c r="O27" s="14">
        <f>IF(N27&gt;0,N27,M27)</f>
        <v>4934306.4577148156</v>
      </c>
    </row>
    <row r="28" spans="1:15" ht="13.5" customHeight="1" x14ac:dyDescent="0.35">
      <c r="A28" s="9">
        <v>39001</v>
      </c>
      <c r="B28" s="9" t="s">
        <v>106</v>
      </c>
      <c r="C28" s="10">
        <v>561</v>
      </c>
      <c r="D28" s="11">
        <v>1.75</v>
      </c>
      <c r="E28" s="12">
        <f>IF(C28&lt;200,12,IF(C28&gt;600,15,(C28*0.0075)+10.5))</f>
        <v>14.7075</v>
      </c>
      <c r="F28" s="12">
        <f>C28/E28</f>
        <v>38.143804181540034</v>
      </c>
      <c r="G28" s="12">
        <f>D28/E28</f>
        <v>0.11898691143974163</v>
      </c>
      <c r="H28" s="12">
        <f>F28+G28</f>
        <v>38.262791092979775</v>
      </c>
      <c r="I28" s="13">
        <f>$I$1*1.29</f>
        <v>62752.695</v>
      </c>
      <c r="J28" s="13">
        <f>H28*I28</f>
        <v>2401093.2593064765</v>
      </c>
      <c r="K28" s="13">
        <f>J28*0.3104</f>
        <v>745299.34768873034</v>
      </c>
      <c r="L28" s="13">
        <v>0</v>
      </c>
      <c r="M28" s="13">
        <f>J28+K28+L28</f>
        <v>3146392.6069952068</v>
      </c>
      <c r="N28" s="14">
        <v>0</v>
      </c>
      <c r="O28" s="14">
        <f>IF(N28&gt;0,N28,M28)</f>
        <v>3146392.6069952068</v>
      </c>
    </row>
    <row r="29" spans="1:15" ht="13.5" customHeight="1" x14ac:dyDescent="0.35">
      <c r="A29" s="9">
        <v>12002</v>
      </c>
      <c r="B29" s="9" t="s">
        <v>51</v>
      </c>
      <c r="C29" s="10">
        <v>356</v>
      </c>
      <c r="D29" s="11">
        <v>16</v>
      </c>
      <c r="E29" s="12">
        <f>IF(C29&lt;200,12,IF(C29&gt;600,15,(C29*0.0075)+10.5))</f>
        <v>13.17</v>
      </c>
      <c r="F29" s="12">
        <f>C29/E29</f>
        <v>27.031131359149583</v>
      </c>
      <c r="G29" s="12">
        <f>D29/E29</f>
        <v>1.2148823082763858</v>
      </c>
      <c r="H29" s="12">
        <f>F29+G29</f>
        <v>28.24601366742597</v>
      </c>
      <c r="I29" s="13">
        <f>$I$1*1.29</f>
        <v>62752.695</v>
      </c>
      <c r="J29" s="13">
        <f>H29*I29</f>
        <v>1772513.4806378132</v>
      </c>
      <c r="K29" s="13">
        <f>J29*0.3104</f>
        <v>550188.18438997725</v>
      </c>
      <c r="L29" s="13">
        <v>0</v>
      </c>
      <c r="M29" s="13">
        <f>J29+K29+L29</f>
        <v>2322701.6650277907</v>
      </c>
      <c r="N29" s="14">
        <v>0</v>
      </c>
      <c r="O29" s="14">
        <f>IF(N29&gt;0,N29,M29)</f>
        <v>2322701.6650277907</v>
      </c>
    </row>
    <row r="30" spans="1:15" ht="13.5" customHeight="1" x14ac:dyDescent="0.35">
      <c r="A30" s="9">
        <v>50005</v>
      </c>
      <c r="B30" s="9" t="s">
        <v>136</v>
      </c>
      <c r="C30" s="10">
        <v>247</v>
      </c>
      <c r="D30" s="11">
        <v>0</v>
      </c>
      <c r="E30" s="12">
        <f>IF(C30&lt;200,12,IF(C30&gt;600,15,(C30*0.0075)+10.5))</f>
        <v>12.352499999999999</v>
      </c>
      <c r="F30" s="12">
        <f>C30/E30</f>
        <v>19.995952236389396</v>
      </c>
      <c r="G30" s="12">
        <f>D30/E30</f>
        <v>0</v>
      </c>
      <c r="H30" s="12">
        <f>F30+G30</f>
        <v>19.995952236389396</v>
      </c>
      <c r="I30" s="13">
        <f>$I$1*1.29</f>
        <v>62752.695</v>
      </c>
      <c r="J30" s="13">
        <f>H30*I30</f>
        <v>1254799.8919247116</v>
      </c>
      <c r="K30" s="13">
        <f>J30*0.3104</f>
        <v>389489.88645343052</v>
      </c>
      <c r="L30" s="13">
        <v>0</v>
      </c>
      <c r="M30" s="13">
        <f>J30+K30+L30</f>
        <v>1644289.778378142</v>
      </c>
      <c r="N30" s="14">
        <v>0</v>
      </c>
      <c r="O30" s="14">
        <f>IF(N30&gt;0,N30,M30)</f>
        <v>1644289.778378142</v>
      </c>
    </row>
    <row r="31" spans="1:15" ht="13.5" customHeight="1" x14ac:dyDescent="0.35">
      <c r="A31" s="9">
        <v>59003</v>
      </c>
      <c r="B31" s="9" t="s">
        <v>159</v>
      </c>
      <c r="C31" s="10">
        <v>224</v>
      </c>
      <c r="D31" s="11">
        <v>0</v>
      </c>
      <c r="E31" s="12">
        <f>IF(C31&lt;200,12,IF(C31&gt;600,15,(C31*0.0075)+10.5))</f>
        <v>12.18</v>
      </c>
      <c r="F31" s="12">
        <f>C31/E31</f>
        <v>18.390804597701148</v>
      </c>
      <c r="G31" s="12">
        <f>D31/E31</f>
        <v>0</v>
      </c>
      <c r="H31" s="12">
        <f>F31+G31</f>
        <v>18.390804597701148</v>
      </c>
      <c r="I31" s="13">
        <f>$I$1*1.29</f>
        <v>62752.695</v>
      </c>
      <c r="J31" s="13">
        <f>H31*I31</f>
        <v>1154072.5517241377</v>
      </c>
      <c r="K31" s="13">
        <f>J31*0.3104</f>
        <v>358224.12005517236</v>
      </c>
      <c r="L31" s="13">
        <v>0</v>
      </c>
      <c r="M31" s="13">
        <f>J31+K31+L31</f>
        <v>1512296.6717793101</v>
      </c>
      <c r="N31" s="14">
        <v>0</v>
      </c>
      <c r="O31" s="14">
        <f>IF(N31&gt;0,N31,M31)</f>
        <v>1512296.6717793101</v>
      </c>
    </row>
    <row r="32" spans="1:15" ht="13.5" customHeight="1" x14ac:dyDescent="0.35">
      <c r="A32" s="9">
        <v>21003</v>
      </c>
      <c r="B32" s="9" t="s">
        <v>73</v>
      </c>
      <c r="C32" s="10">
        <v>251</v>
      </c>
      <c r="D32" s="11">
        <v>0</v>
      </c>
      <c r="E32" s="12">
        <f>IF(C32&lt;200,12,IF(C32&gt;600,15,(C32*0.0075)+10.5))</f>
        <v>12.3825</v>
      </c>
      <c r="F32" s="12">
        <f>C32/E32</f>
        <v>20.270543105188775</v>
      </c>
      <c r="G32" s="12">
        <f>D32/E32</f>
        <v>0</v>
      </c>
      <c r="H32" s="12">
        <f>F32+G32</f>
        <v>20.270543105188775</v>
      </c>
      <c r="I32" s="13">
        <f>$I$1*1.29</f>
        <v>62752.695</v>
      </c>
      <c r="J32" s="13">
        <f>H32*I32</f>
        <v>1272031.208964264</v>
      </c>
      <c r="K32" s="13">
        <f>J32*0.3104</f>
        <v>394838.48726250755</v>
      </c>
      <c r="L32" s="13">
        <v>0</v>
      </c>
      <c r="M32" s="13">
        <f>J32+K32+L32</f>
        <v>1666869.6962267715</v>
      </c>
      <c r="N32" s="14">
        <v>0</v>
      </c>
      <c r="O32" s="14">
        <f>IF(N32&gt;0,N32,M32)</f>
        <v>1666869.6962267715</v>
      </c>
    </row>
    <row r="33" spans="1:15" ht="13.5" customHeight="1" x14ac:dyDescent="0.35">
      <c r="A33" s="9">
        <v>16001</v>
      </c>
      <c r="B33" s="9" t="s">
        <v>62</v>
      </c>
      <c r="C33" s="10">
        <v>897.02</v>
      </c>
      <c r="D33" s="11">
        <v>0.25</v>
      </c>
      <c r="E33" s="12">
        <f>IF(C33&lt;200,12,IF(C33&gt;600,15,(C33*0.0075)+10.5))</f>
        <v>15</v>
      </c>
      <c r="F33" s="12">
        <f>C33/E33</f>
        <v>59.801333333333332</v>
      </c>
      <c r="G33" s="12">
        <f>D33/E33</f>
        <v>1.6666666666666666E-2</v>
      </c>
      <c r="H33" s="12">
        <f>F33+G33</f>
        <v>59.817999999999998</v>
      </c>
      <c r="I33" s="13">
        <f>$I$1*1.29</f>
        <v>62752.695</v>
      </c>
      <c r="J33" s="13">
        <f>H33*I33</f>
        <v>3753740.70951</v>
      </c>
      <c r="K33" s="13">
        <f>J33*0.3104</f>
        <v>1165161.1162319041</v>
      </c>
      <c r="L33" s="13">
        <v>0</v>
      </c>
      <c r="M33" s="13">
        <f>J33+K33+L33</f>
        <v>4918901.8257419039</v>
      </c>
      <c r="N33" s="14">
        <v>0</v>
      </c>
      <c r="O33" s="14">
        <f>IF(N33&gt;0,N33,M33)</f>
        <v>4918901.8257419039</v>
      </c>
    </row>
    <row r="34" spans="1:15" ht="13.5" customHeight="1" x14ac:dyDescent="0.35">
      <c r="A34" s="9">
        <v>61008</v>
      </c>
      <c r="B34" s="9" t="s">
        <v>167</v>
      </c>
      <c r="C34" s="10">
        <v>1300.47</v>
      </c>
      <c r="D34" s="11">
        <v>2</v>
      </c>
      <c r="E34" s="12">
        <f>IF(C34&lt;200,12,IF(C34&gt;600,15,(C34*0.0075)+10.5))</f>
        <v>15</v>
      </c>
      <c r="F34" s="12">
        <f>C34/E34</f>
        <v>86.698000000000008</v>
      </c>
      <c r="G34" s="12">
        <f>D34/E34</f>
        <v>0.13333333333333333</v>
      </c>
      <c r="H34" s="12">
        <f>F34+G34</f>
        <v>86.831333333333347</v>
      </c>
      <c r="I34" s="13">
        <f>$I$1*1.29</f>
        <v>62752.695</v>
      </c>
      <c r="J34" s="13">
        <f>H34*I34</f>
        <v>5448900.1771100005</v>
      </c>
      <c r="K34" s="13">
        <f>J34*0.3104</f>
        <v>1691338.6149749442</v>
      </c>
      <c r="L34" s="13">
        <v>0</v>
      </c>
      <c r="M34" s="13">
        <f>J34+K34+L34</f>
        <v>7140238.7920849444</v>
      </c>
      <c r="N34" s="14">
        <v>0</v>
      </c>
      <c r="O34" s="14">
        <f>IF(N34&gt;0,N34,M34)</f>
        <v>7140238.7920849444</v>
      </c>
    </row>
    <row r="35" spans="1:15" ht="13.5" customHeight="1" x14ac:dyDescent="0.35">
      <c r="A35" s="9">
        <v>38002</v>
      </c>
      <c r="B35" s="9" t="s">
        <v>104</v>
      </c>
      <c r="C35" s="10">
        <v>302</v>
      </c>
      <c r="D35" s="11">
        <v>0</v>
      </c>
      <c r="E35" s="12">
        <f>IF(C35&lt;200,12,IF(C35&gt;600,15,(C35*0.0075)+10.5))</f>
        <v>12.765000000000001</v>
      </c>
      <c r="F35" s="12">
        <f>C35/E35</f>
        <v>23.658441049745395</v>
      </c>
      <c r="G35" s="12">
        <f>D35/E35</f>
        <v>0</v>
      </c>
      <c r="H35" s="12">
        <f>F35+G35</f>
        <v>23.658441049745395</v>
      </c>
      <c r="I35" s="13">
        <f>$I$1*1.29</f>
        <v>62752.695</v>
      </c>
      <c r="J35" s="13">
        <f>H35*I35</f>
        <v>1484630.9353701526</v>
      </c>
      <c r="K35" s="13">
        <f>J35*0.3104</f>
        <v>460829.4423388954</v>
      </c>
      <c r="L35" s="13">
        <v>0</v>
      </c>
      <c r="M35" s="13">
        <f>J35+K35+L35</f>
        <v>1945460.3777090479</v>
      </c>
      <c r="N35" s="14">
        <v>0</v>
      </c>
      <c r="O35" s="14">
        <f>IF(N35&gt;0,N35,M35)</f>
        <v>1945460.3777090479</v>
      </c>
    </row>
    <row r="36" spans="1:15" ht="13.5" customHeight="1" x14ac:dyDescent="0.35">
      <c r="A36" s="9">
        <v>49003</v>
      </c>
      <c r="B36" s="9" t="s">
        <v>130</v>
      </c>
      <c r="C36" s="10">
        <v>938.13</v>
      </c>
      <c r="D36" s="11">
        <v>1.5</v>
      </c>
      <c r="E36" s="12">
        <f>IF(C36&lt;200,12,IF(C36&gt;600,15,(C36*0.0075)+10.5))</f>
        <v>15</v>
      </c>
      <c r="F36" s="12">
        <f>C36/E36</f>
        <v>62.542000000000002</v>
      </c>
      <c r="G36" s="12">
        <f>D36/E36</f>
        <v>0.1</v>
      </c>
      <c r="H36" s="12">
        <f>F36+G36</f>
        <v>62.642000000000003</v>
      </c>
      <c r="I36" s="13">
        <f>$I$1*1.29</f>
        <v>62752.695</v>
      </c>
      <c r="J36" s="13">
        <f>H36*I36</f>
        <v>3930954.3201900003</v>
      </c>
      <c r="K36" s="13">
        <f>J36*0.3104</f>
        <v>1220168.2209869761</v>
      </c>
      <c r="L36" s="13">
        <v>0</v>
      </c>
      <c r="M36" s="13">
        <f>J36+K36+L36</f>
        <v>5151122.5411769766</v>
      </c>
      <c r="N36" s="14">
        <v>0</v>
      </c>
      <c r="O36" s="14">
        <f>IF(N36&gt;0,N36,M36)</f>
        <v>5151122.5411769766</v>
      </c>
    </row>
    <row r="37" spans="1:15" ht="13.5" customHeight="1" x14ac:dyDescent="0.35">
      <c r="A37" s="9">
        <v>5006</v>
      </c>
      <c r="B37" s="9" t="s">
        <v>38</v>
      </c>
      <c r="C37" s="10">
        <v>365</v>
      </c>
      <c r="D37" s="11">
        <v>4</v>
      </c>
      <c r="E37" s="12">
        <f>IF(C37&lt;200,12,IF(C37&gt;600,15,(C37*0.0075)+10.5))</f>
        <v>13.237500000000001</v>
      </c>
      <c r="F37" s="12">
        <f>C37/E37</f>
        <v>27.57318224740321</v>
      </c>
      <c r="G37" s="12">
        <f>D37/E37</f>
        <v>0.30217186024551462</v>
      </c>
      <c r="H37" s="12">
        <f>F37+G37</f>
        <v>27.875354107648725</v>
      </c>
      <c r="I37" s="13">
        <f>$I$1*1.29</f>
        <v>62752.695</v>
      </c>
      <c r="J37" s="13">
        <f>H37*I37</f>
        <v>1749253.5943342776</v>
      </c>
      <c r="K37" s="13">
        <f>J37*0.3104</f>
        <v>542968.31568135973</v>
      </c>
      <c r="L37" s="13">
        <v>0</v>
      </c>
      <c r="M37" s="13">
        <f>J37+K37+L37</f>
        <v>2292221.9100156371</v>
      </c>
      <c r="N37" s="14">
        <v>0</v>
      </c>
      <c r="O37" s="14">
        <f>IF(N37&gt;0,N37,M37)</f>
        <v>2292221.9100156371</v>
      </c>
    </row>
    <row r="38" spans="1:15" ht="13.5" customHeight="1" x14ac:dyDescent="0.35">
      <c r="A38" s="9">
        <v>19004</v>
      </c>
      <c r="B38" s="9" t="s">
        <v>69</v>
      </c>
      <c r="C38" s="10">
        <v>490.25</v>
      </c>
      <c r="D38" s="11">
        <v>1.25</v>
      </c>
      <c r="E38" s="12">
        <f>IF(C38&lt;200,12,IF(C38&gt;600,15,(C38*0.0075)+10.5))</f>
        <v>14.176874999999999</v>
      </c>
      <c r="F38" s="12">
        <f>C38/E38</f>
        <v>34.580963717321346</v>
      </c>
      <c r="G38" s="12">
        <f>D38/E38</f>
        <v>8.8171758585724999E-2</v>
      </c>
      <c r="H38" s="12">
        <f>F38+G38</f>
        <v>34.669135475907069</v>
      </c>
      <c r="I38" s="13">
        <f>$I$1*1.29</f>
        <v>62752.695</v>
      </c>
      <c r="J38" s="13">
        <f>H38*I38</f>
        <v>2175581.6844332763</v>
      </c>
      <c r="K38" s="13">
        <f>J38*0.3104</f>
        <v>675300.554848089</v>
      </c>
      <c r="L38" s="13">
        <v>0</v>
      </c>
      <c r="M38" s="13">
        <f>J38+K38+L38</f>
        <v>2850882.2392813652</v>
      </c>
      <c r="N38" s="14">
        <v>0</v>
      </c>
      <c r="O38" s="14">
        <f>IF(N38&gt;0,N38,M38)</f>
        <v>2850882.2392813652</v>
      </c>
    </row>
    <row r="39" spans="1:15" ht="13.5" customHeight="1" x14ac:dyDescent="0.35">
      <c r="A39" s="9">
        <v>56002</v>
      </c>
      <c r="B39" s="9" t="s">
        <v>152</v>
      </c>
      <c r="C39" s="10">
        <v>174</v>
      </c>
      <c r="D39" s="11">
        <v>5</v>
      </c>
      <c r="E39" s="12">
        <f>IF(C39&lt;200,12,IF(C39&gt;600,15,(C39*0.0075)+10.5))</f>
        <v>12</v>
      </c>
      <c r="F39" s="12">
        <f>C39/E39</f>
        <v>14.5</v>
      </c>
      <c r="G39" s="12">
        <f>D39/E39</f>
        <v>0.41666666666666669</v>
      </c>
      <c r="H39" s="12">
        <f>F39+G39</f>
        <v>14.916666666666666</v>
      </c>
      <c r="I39" s="13">
        <f>$I$1*1.29</f>
        <v>62752.695</v>
      </c>
      <c r="J39" s="13">
        <f>H39*I39</f>
        <v>936061.03374999994</v>
      </c>
      <c r="K39" s="13">
        <f>J39*0.3104</f>
        <v>290553.34487600002</v>
      </c>
      <c r="L39" s="13">
        <v>0</v>
      </c>
      <c r="M39" s="13">
        <f>J39+K39+L39</f>
        <v>1226614.3786259999</v>
      </c>
      <c r="N39" s="14">
        <v>0</v>
      </c>
      <c r="O39" s="14">
        <f>IF(N39&gt;0,N39,M39)</f>
        <v>1226614.3786259999</v>
      </c>
    </row>
    <row r="40" spans="1:15" ht="13.5" customHeight="1" x14ac:dyDescent="0.35">
      <c r="A40" s="9">
        <v>51001</v>
      </c>
      <c r="B40" s="9" t="s">
        <v>137</v>
      </c>
      <c r="C40" s="10">
        <v>2924.58</v>
      </c>
      <c r="D40" s="11">
        <v>0.75</v>
      </c>
      <c r="E40" s="12">
        <f>IF(C40&lt;200,12,IF(C40&gt;600,15,(C40*0.0075)+10.5))</f>
        <v>15</v>
      </c>
      <c r="F40" s="12">
        <f>C40/E40</f>
        <v>194.97200000000001</v>
      </c>
      <c r="G40" s="12">
        <f>D40/E40</f>
        <v>0.05</v>
      </c>
      <c r="H40" s="12">
        <f>F40+G40</f>
        <v>195.02200000000002</v>
      </c>
      <c r="I40" s="13">
        <f>$I$1*1.29</f>
        <v>62752.695</v>
      </c>
      <c r="J40" s="13">
        <f>H40*I40</f>
        <v>12238156.084290002</v>
      </c>
      <c r="K40" s="13">
        <f>J40*0.3104</f>
        <v>3798723.6485636164</v>
      </c>
      <c r="L40" s="13">
        <v>0</v>
      </c>
      <c r="M40" s="13">
        <f>J40+K40+L40</f>
        <v>16036879.732853618</v>
      </c>
      <c r="N40" s="14">
        <v>0</v>
      </c>
      <c r="O40" s="14">
        <f>IF(N40&gt;0,N40,M40)</f>
        <v>16036879.732853618</v>
      </c>
    </row>
    <row r="41" spans="1:15" ht="13.5" customHeight="1" x14ac:dyDescent="0.35">
      <c r="A41" s="9">
        <v>64002</v>
      </c>
      <c r="B41" s="9" t="s">
        <v>172</v>
      </c>
      <c r="C41" s="10">
        <v>374.95</v>
      </c>
      <c r="D41" s="11">
        <v>0.5</v>
      </c>
      <c r="E41" s="12">
        <f>IF(C41&lt;200,12,IF(C41&gt;600,15,(C41*0.0075)+10.5))</f>
        <v>13.312125</v>
      </c>
      <c r="F41" s="12">
        <f>C41/E41</f>
        <v>28.166051625867393</v>
      </c>
      <c r="G41" s="12">
        <f>D41/E41</f>
        <v>3.7559743466952122E-2</v>
      </c>
      <c r="H41" s="12">
        <f>F41+G41</f>
        <v>28.203611369334347</v>
      </c>
      <c r="I41" s="13">
        <f>$I$1*1.29</f>
        <v>62752.695</v>
      </c>
      <c r="J41" s="13">
        <f>H41*I41</f>
        <v>1769852.6221583707</v>
      </c>
      <c r="K41" s="13">
        <f>J41*0.3104</f>
        <v>549362.25391795824</v>
      </c>
      <c r="L41" s="13">
        <v>0</v>
      </c>
      <c r="M41" s="13">
        <f>J41+K41+L41</f>
        <v>2319214.876076329</v>
      </c>
      <c r="N41" s="14">
        <v>0</v>
      </c>
      <c r="O41" s="14">
        <f>IF(N41&gt;0,N41,M41)</f>
        <v>2319214.876076329</v>
      </c>
    </row>
    <row r="42" spans="1:15" ht="13.5" customHeight="1" x14ac:dyDescent="0.35">
      <c r="A42" s="9">
        <v>20001</v>
      </c>
      <c r="B42" s="9" t="s">
        <v>70</v>
      </c>
      <c r="C42" s="10">
        <v>355.01</v>
      </c>
      <c r="D42" s="11">
        <v>0</v>
      </c>
      <c r="E42" s="12">
        <f>IF(C42&lt;200,12,IF(C42&gt;600,15,(C42*0.0075)+10.5))</f>
        <v>13.162575</v>
      </c>
      <c r="F42" s="12">
        <f>C42/E42</f>
        <v>26.971166356127124</v>
      </c>
      <c r="G42" s="12">
        <f>D42/E42</f>
        <v>0</v>
      </c>
      <c r="H42" s="12">
        <f>F42+G42</f>
        <v>26.971166356127124</v>
      </c>
      <c r="I42" s="13">
        <f>$I$1*1.29</f>
        <v>62752.695</v>
      </c>
      <c r="J42" s="13">
        <f>H42*I42</f>
        <v>1692513.3761403067</v>
      </c>
      <c r="K42" s="13">
        <f>J42*0.3104</f>
        <v>525356.15195395122</v>
      </c>
      <c r="L42" s="13">
        <v>0</v>
      </c>
      <c r="M42" s="13">
        <f>J42+K42+L42</f>
        <v>2217869.5280942582</v>
      </c>
      <c r="N42" s="14">
        <v>0</v>
      </c>
      <c r="O42" s="14">
        <f>IF(N42&gt;0,N42,M42)</f>
        <v>2217869.5280942582</v>
      </c>
    </row>
    <row r="43" spans="1:15" ht="13.5" customHeight="1" x14ac:dyDescent="0.35">
      <c r="A43" s="9">
        <v>23001</v>
      </c>
      <c r="B43" s="9" t="s">
        <v>77</v>
      </c>
      <c r="C43" s="10">
        <v>153.29</v>
      </c>
      <c r="D43" s="11">
        <v>0</v>
      </c>
      <c r="E43" s="12">
        <f>IF(C43&lt;200,12,IF(C43&gt;600,15,(C43*0.0075)+10.5))</f>
        <v>12</v>
      </c>
      <c r="F43" s="12">
        <f>C43/E43</f>
        <v>12.774166666666666</v>
      </c>
      <c r="G43" s="12">
        <f>D43/E43</f>
        <v>0</v>
      </c>
      <c r="H43" s="12">
        <f>F43+G43</f>
        <v>12.774166666666666</v>
      </c>
      <c r="I43" s="13">
        <f>$I$1*1.29</f>
        <v>62752.695</v>
      </c>
      <c r="J43" s="13">
        <f>H43*I43</f>
        <v>801613.38471249992</v>
      </c>
      <c r="K43" s="13">
        <f>J43*0.3104</f>
        <v>248820.79461475997</v>
      </c>
      <c r="L43" s="13">
        <v>0</v>
      </c>
      <c r="M43" s="13">
        <f>J43+K43+L43</f>
        <v>1050434.1793272598</v>
      </c>
      <c r="N43" s="14">
        <v>0</v>
      </c>
      <c r="O43" s="14">
        <f>IF(N43&gt;0,N43,M43)</f>
        <v>1050434.1793272598</v>
      </c>
    </row>
    <row r="44" spans="1:15" ht="13.5" customHeight="1" x14ac:dyDescent="0.35">
      <c r="A44" s="9">
        <v>22005</v>
      </c>
      <c r="B44" s="9" t="s">
        <v>75</v>
      </c>
      <c r="C44" s="10">
        <v>147</v>
      </c>
      <c r="D44" s="11">
        <v>0.75</v>
      </c>
      <c r="E44" s="12">
        <f>IF(C44&lt;200,12,IF(C44&gt;600,15,(C44*0.0075)+10.5))</f>
        <v>12</v>
      </c>
      <c r="F44" s="12">
        <f>C44/E44</f>
        <v>12.25</v>
      </c>
      <c r="G44" s="12">
        <f>D44/E44</f>
        <v>6.25E-2</v>
      </c>
      <c r="H44" s="12">
        <f>F44+G44</f>
        <v>12.3125</v>
      </c>
      <c r="I44" s="13">
        <f>$I$1*1.29</f>
        <v>62752.695</v>
      </c>
      <c r="J44" s="13">
        <f>H44*I44</f>
        <v>772642.55718749994</v>
      </c>
      <c r="K44" s="13">
        <f>J44*0.3104</f>
        <v>239828.249751</v>
      </c>
      <c r="L44" s="13">
        <v>0</v>
      </c>
      <c r="M44" s="13">
        <f>J44+K44+L44</f>
        <v>1012470.8069384999</v>
      </c>
      <c r="N44" s="14">
        <v>0</v>
      </c>
      <c r="O44" s="14">
        <f>IF(N44&gt;0,N44,M44)</f>
        <v>1012470.8069384999</v>
      </c>
    </row>
    <row r="45" spans="1:15" ht="13.5" customHeight="1" x14ac:dyDescent="0.35">
      <c r="A45" s="9">
        <v>16002</v>
      </c>
      <c r="B45" s="9" t="s">
        <v>63</v>
      </c>
      <c r="C45" s="10">
        <v>10</v>
      </c>
      <c r="D45" s="11">
        <v>0</v>
      </c>
      <c r="E45" s="12">
        <f>IF(C45&lt;200,12,IF(C45&gt;600,15,(C45*0.0075)+10.5))</f>
        <v>12</v>
      </c>
      <c r="F45" s="12">
        <f>C45/E45</f>
        <v>0.83333333333333337</v>
      </c>
      <c r="G45" s="12">
        <f>D45/E45</f>
        <v>0</v>
      </c>
      <c r="H45" s="12">
        <f>F45+G45</f>
        <v>0.83333333333333337</v>
      </c>
      <c r="I45" s="13">
        <f>$I$1*1.29</f>
        <v>62752.695</v>
      </c>
      <c r="J45" s="13">
        <f>H45*I45</f>
        <v>52293.912499999999</v>
      </c>
      <c r="K45" s="13">
        <f>J45*0.3104</f>
        <v>16232.03044</v>
      </c>
      <c r="L45" s="13">
        <v>0</v>
      </c>
      <c r="M45" s="13">
        <f>J45+K45+L45</f>
        <v>68525.942939999994</v>
      </c>
      <c r="N45" s="14">
        <v>0</v>
      </c>
      <c r="O45" s="14">
        <f>IF(N45&gt;0,N45,M45)</f>
        <v>68525.942939999994</v>
      </c>
    </row>
    <row r="46" spans="1:15" ht="13.5" customHeight="1" x14ac:dyDescent="0.35">
      <c r="A46" s="9">
        <v>61007</v>
      </c>
      <c r="B46" s="9" t="s">
        <v>166</v>
      </c>
      <c r="C46" s="10">
        <v>687</v>
      </c>
      <c r="D46" s="11">
        <v>0.75</v>
      </c>
      <c r="E46" s="12">
        <f>IF(C46&lt;200,12,IF(C46&gt;600,15,(C46*0.0075)+10.5))</f>
        <v>15</v>
      </c>
      <c r="F46" s="12">
        <f>C46/E46</f>
        <v>45.8</v>
      </c>
      <c r="G46" s="12">
        <f>D46/E46</f>
        <v>0.05</v>
      </c>
      <c r="H46" s="12">
        <f>F46+G46</f>
        <v>45.849999999999994</v>
      </c>
      <c r="I46" s="13">
        <f>$I$1*1.29</f>
        <v>62752.695</v>
      </c>
      <c r="J46" s="13">
        <f>H46*I46</f>
        <v>2877211.0657499996</v>
      </c>
      <c r="K46" s="13">
        <f>J46*0.3104</f>
        <v>893086.31480879989</v>
      </c>
      <c r="L46" s="13">
        <v>0</v>
      </c>
      <c r="M46" s="13">
        <f>J46+K46+L46</f>
        <v>3770297.3805587995</v>
      </c>
      <c r="N46" s="14">
        <v>0</v>
      </c>
      <c r="O46" s="14">
        <f>IF(N46&gt;0,N46,M46)</f>
        <v>3770297.3805587995</v>
      </c>
    </row>
    <row r="47" spans="1:15" ht="13.5" customHeight="1" x14ac:dyDescent="0.35">
      <c r="A47" s="9">
        <v>5003</v>
      </c>
      <c r="B47" s="9" t="s">
        <v>36</v>
      </c>
      <c r="C47" s="10">
        <v>310</v>
      </c>
      <c r="D47" s="11">
        <v>8.75</v>
      </c>
      <c r="E47" s="12">
        <f>IF(C47&lt;200,12,IF(C47&gt;600,15,(C47*0.0075)+10.5))</f>
        <v>12.824999999999999</v>
      </c>
      <c r="F47" s="12">
        <f>C47/E47</f>
        <v>24.171539961013647</v>
      </c>
      <c r="G47" s="12">
        <f>D47/E47</f>
        <v>0.68226120857699812</v>
      </c>
      <c r="H47" s="12">
        <f>F47+G47</f>
        <v>24.853801169590646</v>
      </c>
      <c r="I47" s="13">
        <f>$I$1*1.29</f>
        <v>62752.695</v>
      </c>
      <c r="J47" s="13">
        <f>H47*I47</f>
        <v>1559643.0043859652</v>
      </c>
      <c r="K47" s="13">
        <f>J47*0.3104</f>
        <v>484113.1885614036</v>
      </c>
      <c r="L47" s="13">
        <v>0</v>
      </c>
      <c r="M47" s="13">
        <f>J47+K47+L47</f>
        <v>2043756.1929473688</v>
      </c>
      <c r="N47" s="14">
        <v>0</v>
      </c>
      <c r="O47" s="14">
        <f>IF(N47&gt;0,N47,M47)</f>
        <v>2043756.1929473688</v>
      </c>
    </row>
    <row r="48" spans="1:15" ht="13.5" customHeight="1" x14ac:dyDescent="0.35">
      <c r="A48" s="9">
        <v>28002</v>
      </c>
      <c r="B48" s="9" t="s">
        <v>88</v>
      </c>
      <c r="C48" s="10">
        <v>271</v>
      </c>
      <c r="D48" s="11">
        <v>1.5</v>
      </c>
      <c r="E48" s="12">
        <f>IF(C48&lt;200,12,IF(C48&gt;600,15,(C48*0.0075)+10.5))</f>
        <v>12.532499999999999</v>
      </c>
      <c r="F48" s="12">
        <f>C48/E48</f>
        <v>21.623778176740476</v>
      </c>
      <c r="G48" s="12">
        <f>D48/E48</f>
        <v>0.1196888090963495</v>
      </c>
      <c r="H48" s="12">
        <f>F48+G48</f>
        <v>21.743466985836825</v>
      </c>
      <c r="I48" s="13">
        <f>$I$1*1.29</f>
        <v>62752.695</v>
      </c>
      <c r="J48" s="13">
        <f>H48*I48</f>
        <v>1364461.1520047877</v>
      </c>
      <c r="K48" s="13">
        <f>J48*0.3104</f>
        <v>423528.74158228614</v>
      </c>
      <c r="L48" s="13">
        <v>0</v>
      </c>
      <c r="M48" s="13">
        <f>J48+K48+L48</f>
        <v>1787989.8935870738</v>
      </c>
      <c r="N48" s="14">
        <v>0</v>
      </c>
      <c r="O48" s="14">
        <f>IF(N48&gt;0,N48,M48)</f>
        <v>1787989.8935870738</v>
      </c>
    </row>
    <row r="49" spans="1:15" ht="13.5" customHeight="1" x14ac:dyDescent="0.35">
      <c r="A49" s="9">
        <v>17001</v>
      </c>
      <c r="B49" s="9" t="s">
        <v>64</v>
      </c>
      <c r="C49" s="10">
        <v>248</v>
      </c>
      <c r="D49" s="11">
        <v>0</v>
      </c>
      <c r="E49" s="12">
        <f>IF(C49&lt;200,12,IF(C49&gt;600,15,(C49*0.0075)+10.5))</f>
        <v>12.36</v>
      </c>
      <c r="F49" s="12">
        <f>C49/E49</f>
        <v>20.064724919093852</v>
      </c>
      <c r="G49" s="12">
        <f>D49/E49</f>
        <v>0</v>
      </c>
      <c r="H49" s="12">
        <f>F49+G49</f>
        <v>20.064724919093852</v>
      </c>
      <c r="I49" s="13">
        <f>$I$1*1.29</f>
        <v>62752.695</v>
      </c>
      <c r="J49" s="13">
        <f>H49*I49</f>
        <v>1259115.5631067962</v>
      </c>
      <c r="K49" s="13">
        <f>J49*0.3104</f>
        <v>390829.47078834957</v>
      </c>
      <c r="L49" s="13">
        <v>0</v>
      </c>
      <c r="M49" s="13">
        <f>J49+K49+L49</f>
        <v>1649945.0338951459</v>
      </c>
      <c r="N49" s="14">
        <v>0</v>
      </c>
      <c r="O49" s="14">
        <f>IF(N49&gt;0,N49,M49)</f>
        <v>1649945.0338951459</v>
      </c>
    </row>
    <row r="50" spans="1:15" ht="13.5" customHeight="1" x14ac:dyDescent="0.35">
      <c r="A50" s="9">
        <v>44001</v>
      </c>
      <c r="B50" s="9" t="s">
        <v>120</v>
      </c>
      <c r="C50" s="10">
        <v>153</v>
      </c>
      <c r="D50" s="11">
        <v>0</v>
      </c>
      <c r="E50" s="12">
        <f>IF(C50&lt;200,12,IF(C50&gt;600,15,(C50*0.0075)+10.5))</f>
        <v>12</v>
      </c>
      <c r="F50" s="12">
        <f>C50/E50</f>
        <v>12.75</v>
      </c>
      <c r="G50" s="12">
        <f>D50/E50</f>
        <v>0</v>
      </c>
      <c r="H50" s="12">
        <f>F50+G50</f>
        <v>12.75</v>
      </c>
      <c r="I50" s="13">
        <f>$I$1*1.29</f>
        <v>62752.695</v>
      </c>
      <c r="J50" s="13">
        <f>H50*I50</f>
        <v>800096.86124999996</v>
      </c>
      <c r="K50" s="13">
        <f>J50*0.3104</f>
        <v>248350.06573199999</v>
      </c>
      <c r="L50" s="13">
        <v>0</v>
      </c>
      <c r="M50" s="13">
        <f>J50+K50+L50</f>
        <v>1048446.926982</v>
      </c>
      <c r="N50" s="14">
        <v>0</v>
      </c>
      <c r="O50" s="14">
        <f>IF(N50&gt;0,N50,M50)</f>
        <v>1048446.926982</v>
      </c>
    </row>
    <row r="51" spans="1:15" ht="13.5" customHeight="1" x14ac:dyDescent="0.35">
      <c r="A51" s="9">
        <v>46002</v>
      </c>
      <c r="B51" s="9" t="s">
        <v>125</v>
      </c>
      <c r="C51" s="10">
        <v>164</v>
      </c>
      <c r="D51" s="11">
        <v>0</v>
      </c>
      <c r="E51" s="12">
        <f>IF(C51&lt;200,12,IF(C51&gt;600,15,(C51*0.0075)+10.5))</f>
        <v>12</v>
      </c>
      <c r="F51" s="12">
        <f>C51/E51</f>
        <v>13.666666666666666</v>
      </c>
      <c r="G51" s="12">
        <f>D51/E51</f>
        <v>0</v>
      </c>
      <c r="H51" s="12">
        <f>F51+G51</f>
        <v>13.666666666666666</v>
      </c>
      <c r="I51" s="13">
        <f>$I$1*1.29</f>
        <v>62752.695</v>
      </c>
      <c r="J51" s="13">
        <f>H51*I51</f>
        <v>857620.16499999992</v>
      </c>
      <c r="K51" s="13">
        <f>J51*0.3104</f>
        <v>266205.29921599996</v>
      </c>
      <c r="L51" s="13">
        <v>0</v>
      </c>
      <c r="M51" s="13">
        <f>J51+K51+L51</f>
        <v>1123825.4642159999</v>
      </c>
      <c r="N51" s="14">
        <v>0</v>
      </c>
      <c r="O51" s="14">
        <f>IF(N51&gt;0,N51,M51)</f>
        <v>1123825.4642159999</v>
      </c>
    </row>
    <row r="52" spans="1:15" ht="13.5" customHeight="1" x14ac:dyDescent="0.35">
      <c r="A52" s="9">
        <v>24004</v>
      </c>
      <c r="B52" s="9" t="s">
        <v>80</v>
      </c>
      <c r="C52" s="10">
        <v>306</v>
      </c>
      <c r="D52" s="11">
        <v>4.25</v>
      </c>
      <c r="E52" s="12">
        <f>IF(C52&lt;200,12,IF(C52&gt;600,15,(C52*0.0075)+10.5))</f>
        <v>12.795</v>
      </c>
      <c r="F52" s="12">
        <f>C52/E52</f>
        <v>23.91559202813599</v>
      </c>
      <c r="G52" s="12">
        <f>D52/E52</f>
        <v>0.33216100039077767</v>
      </c>
      <c r="H52" s="12">
        <f>F52+G52</f>
        <v>24.247753028526766</v>
      </c>
      <c r="I52" s="13">
        <f>$I$1*1.29</f>
        <v>62752.695</v>
      </c>
      <c r="J52" s="13">
        <f>H52*I52</f>
        <v>1521611.8502344664</v>
      </c>
      <c r="K52" s="13">
        <f>J52*0.3104</f>
        <v>472308.31831277837</v>
      </c>
      <c r="L52" s="13">
        <v>0</v>
      </c>
      <c r="M52" s="13">
        <f>J52+K52+L52</f>
        <v>1993920.1685472447</v>
      </c>
      <c r="N52" s="14">
        <v>0</v>
      </c>
      <c r="O52" s="14">
        <f>IF(N52&gt;0,N52,M52)</f>
        <v>1993920.1685472447</v>
      </c>
    </row>
    <row r="53" spans="1:15" ht="13.5" customHeight="1" x14ac:dyDescent="0.35">
      <c r="A53" s="9">
        <v>50003</v>
      </c>
      <c r="B53" s="9" t="s">
        <v>135</v>
      </c>
      <c r="C53" s="10">
        <v>683.84</v>
      </c>
      <c r="D53" s="11">
        <v>7.75</v>
      </c>
      <c r="E53" s="12">
        <f>IF(C53&lt;200,12,IF(C53&gt;600,15,(C53*0.0075)+10.5))</f>
        <v>15</v>
      </c>
      <c r="F53" s="12">
        <f>C53/E53</f>
        <v>45.589333333333336</v>
      </c>
      <c r="G53" s="12">
        <f>D53/E53</f>
        <v>0.51666666666666672</v>
      </c>
      <c r="H53" s="12">
        <f>F53+G53</f>
        <v>46.106000000000002</v>
      </c>
      <c r="I53" s="13">
        <f>$I$1*1.29</f>
        <v>62752.695</v>
      </c>
      <c r="J53" s="13">
        <f>H53*I53</f>
        <v>2893275.7556699999</v>
      </c>
      <c r="K53" s="13">
        <f>J53*0.3104</f>
        <v>898072.79455996794</v>
      </c>
      <c r="L53" s="13">
        <v>0</v>
      </c>
      <c r="M53" s="13">
        <f>J53+K53+L53</f>
        <v>3791348.5502299676</v>
      </c>
      <c r="N53" s="14">
        <v>0</v>
      </c>
      <c r="O53" s="14">
        <f>IF(N53&gt;0,N53,M53)</f>
        <v>3791348.5502299676</v>
      </c>
    </row>
    <row r="54" spans="1:15" ht="13.5" customHeight="1" x14ac:dyDescent="0.35">
      <c r="A54" s="9">
        <v>14001</v>
      </c>
      <c r="B54" s="9" t="s">
        <v>55</v>
      </c>
      <c r="C54" s="10">
        <v>256</v>
      </c>
      <c r="D54" s="11">
        <v>0</v>
      </c>
      <c r="E54" s="12">
        <f>IF(C54&lt;200,12,IF(C54&gt;600,15,(C54*0.0075)+10.5))</f>
        <v>12.42</v>
      </c>
      <c r="F54" s="12">
        <f>C54/E54</f>
        <v>20.611916264090176</v>
      </c>
      <c r="G54" s="12">
        <f>D54/E54</f>
        <v>0</v>
      </c>
      <c r="H54" s="12">
        <f>F54+G54</f>
        <v>20.611916264090176</v>
      </c>
      <c r="I54" s="13">
        <f>$I$1*1.29</f>
        <v>62752.695</v>
      </c>
      <c r="J54" s="13">
        <f>H54*I54</f>
        <v>1293453.2946859903</v>
      </c>
      <c r="K54" s="13">
        <f>J54*0.3104</f>
        <v>401487.90267053142</v>
      </c>
      <c r="L54" s="13">
        <v>0</v>
      </c>
      <c r="M54" s="13">
        <f>J54+K54+L54</f>
        <v>1694941.1973565216</v>
      </c>
      <c r="N54" s="14">
        <v>0</v>
      </c>
      <c r="O54" s="14">
        <f>IF(N54&gt;0,N54,M54)</f>
        <v>1694941.1973565216</v>
      </c>
    </row>
    <row r="55" spans="1:15" ht="13.5" customHeight="1" x14ac:dyDescent="0.35">
      <c r="A55" s="9">
        <v>6002</v>
      </c>
      <c r="B55" s="9" t="s">
        <v>40</v>
      </c>
      <c r="C55" s="10">
        <v>160.6</v>
      </c>
      <c r="D55" s="11">
        <v>0</v>
      </c>
      <c r="E55" s="12">
        <f>IF(C55&lt;200,12,IF(C55&gt;600,15,(C55*0.0075)+10.5))</f>
        <v>12</v>
      </c>
      <c r="F55" s="12">
        <f>C55/E55</f>
        <v>13.383333333333333</v>
      </c>
      <c r="G55" s="12">
        <f>D55/E55</f>
        <v>0</v>
      </c>
      <c r="H55" s="12">
        <f>F55+G55</f>
        <v>13.383333333333333</v>
      </c>
      <c r="I55" s="13">
        <f>$I$1*1.29</f>
        <v>62752.695</v>
      </c>
      <c r="J55" s="13">
        <f>H55*I55</f>
        <v>839840.23474999995</v>
      </c>
      <c r="K55" s="13">
        <f>J55*0.3104</f>
        <v>260686.40886639999</v>
      </c>
      <c r="L55" s="13">
        <v>0</v>
      </c>
      <c r="M55" s="13">
        <f>J55+K55+L55</f>
        <v>1100526.6436164</v>
      </c>
      <c r="N55" s="14">
        <v>0</v>
      </c>
      <c r="O55" s="14">
        <f>IF(N55&gt;0,N55,M55)</f>
        <v>1100526.6436164</v>
      </c>
    </row>
    <row r="56" spans="1:15" ht="13.5" customHeight="1" x14ac:dyDescent="0.35">
      <c r="A56" s="9">
        <v>33001</v>
      </c>
      <c r="B56" s="9" t="s">
        <v>95</v>
      </c>
      <c r="C56" s="10">
        <v>318.02</v>
      </c>
      <c r="D56" s="11">
        <v>6.5</v>
      </c>
      <c r="E56" s="12">
        <f>IF(C56&lt;200,12,IF(C56&gt;600,15,(C56*0.0075)+10.5))</f>
        <v>12.885149999999999</v>
      </c>
      <c r="F56" s="12">
        <f>C56/E56</f>
        <v>24.681125171224238</v>
      </c>
      <c r="G56" s="12">
        <f>D56/E56</f>
        <v>0.50445668075264938</v>
      </c>
      <c r="H56" s="12">
        <f>F56+G56</f>
        <v>25.185581851976888</v>
      </c>
      <c r="I56" s="13">
        <f>$I$1*1.29</f>
        <v>62752.695</v>
      </c>
      <c r="J56" s="13">
        <f>H56*I56</f>
        <v>1580463.1363546408</v>
      </c>
      <c r="K56" s="13">
        <f>J56*0.3104</f>
        <v>490575.75752448052</v>
      </c>
      <c r="L56" s="13">
        <v>0</v>
      </c>
      <c r="M56" s="13">
        <f>J56+K56+L56</f>
        <v>2071038.8938791214</v>
      </c>
      <c r="N56" s="14">
        <v>0</v>
      </c>
      <c r="O56" s="14">
        <f>IF(N56&gt;0,N56,M56)</f>
        <v>2071038.8938791214</v>
      </c>
    </row>
    <row r="57" spans="1:15" ht="13.5" customHeight="1" x14ac:dyDescent="0.35">
      <c r="A57" s="9">
        <v>49004</v>
      </c>
      <c r="B57" s="9" t="s">
        <v>131</v>
      </c>
      <c r="C57" s="10">
        <v>477</v>
      </c>
      <c r="D57" s="11">
        <v>0.25</v>
      </c>
      <c r="E57" s="12">
        <f>IF(C57&lt;200,12,IF(C57&gt;600,15,(C57*0.0075)+10.5))</f>
        <v>14.077500000000001</v>
      </c>
      <c r="F57" s="12">
        <f>C57/E57</f>
        <v>33.883857218966433</v>
      </c>
      <c r="G57" s="12">
        <f>D57/E57</f>
        <v>1.7758835020422661E-2</v>
      </c>
      <c r="H57" s="12">
        <f>F57+G57</f>
        <v>33.901616053986857</v>
      </c>
      <c r="I57" s="13">
        <f>$I$1*1.29</f>
        <v>62752.695</v>
      </c>
      <c r="J57" s="13">
        <f>H57*I57</f>
        <v>2127417.772242941</v>
      </c>
      <c r="K57" s="13">
        <f>J57*0.3104</f>
        <v>660350.47650420887</v>
      </c>
      <c r="L57" s="13">
        <v>0</v>
      </c>
      <c r="M57" s="13">
        <f>J57+K57+L57</f>
        <v>2787768.2487471499</v>
      </c>
      <c r="N57" s="14">
        <v>0</v>
      </c>
      <c r="O57" s="14">
        <f>IF(N57&gt;0,N57,M57)</f>
        <v>2787768.2487471499</v>
      </c>
    </row>
    <row r="58" spans="1:15" ht="13.5" customHeight="1" x14ac:dyDescent="0.35">
      <c r="A58" s="9">
        <v>63001</v>
      </c>
      <c r="B58" s="9" t="s">
        <v>170</v>
      </c>
      <c r="C58" s="10">
        <v>279</v>
      </c>
      <c r="D58" s="11">
        <v>0</v>
      </c>
      <c r="E58" s="12">
        <f>IF(C58&lt;200,12,IF(C58&gt;600,15,(C58*0.0075)+10.5))</f>
        <v>12.592499999999999</v>
      </c>
      <c r="F58" s="12">
        <f>C58/E58</f>
        <v>22.156045265038713</v>
      </c>
      <c r="G58" s="12">
        <f>D58/E58</f>
        <v>0</v>
      </c>
      <c r="H58" s="12">
        <f>F58+G58</f>
        <v>22.156045265038713</v>
      </c>
      <c r="I58" s="13">
        <f>$I$1*1.29</f>
        <v>62752.695</v>
      </c>
      <c r="J58" s="13">
        <f>H58*I58</f>
        <v>1390351.5509231684</v>
      </c>
      <c r="K58" s="13">
        <f>J58*0.3104</f>
        <v>431565.12140655151</v>
      </c>
      <c r="L58" s="13">
        <v>0</v>
      </c>
      <c r="M58" s="13">
        <f>J58+K58+L58</f>
        <v>1821916.6723297199</v>
      </c>
      <c r="N58" s="14">
        <v>0</v>
      </c>
      <c r="O58" s="14">
        <f>IF(N58&gt;0,N58,M58)</f>
        <v>1821916.6723297199</v>
      </c>
    </row>
    <row r="59" spans="1:15" ht="13.5" customHeight="1" x14ac:dyDescent="0.35">
      <c r="A59" s="9">
        <v>53001</v>
      </c>
      <c r="B59" s="9" t="s">
        <v>144</v>
      </c>
      <c r="C59" s="10">
        <v>243.04</v>
      </c>
      <c r="D59" s="11">
        <v>0.25</v>
      </c>
      <c r="E59" s="12">
        <f>IF(C59&lt;200,12,IF(C59&gt;600,15,(C59*0.0075)+10.5))</f>
        <v>12.322800000000001</v>
      </c>
      <c r="F59" s="12">
        <f>C59/E59</f>
        <v>19.722790274937513</v>
      </c>
      <c r="G59" s="12">
        <f>D59/E59</f>
        <v>2.0287596974713537E-2</v>
      </c>
      <c r="H59" s="12">
        <f>F59+G59</f>
        <v>19.743077871912227</v>
      </c>
      <c r="I59" s="13">
        <f>$I$1*1.29</f>
        <v>62752.695</v>
      </c>
      <c r="J59" s="13">
        <f>H59*I59</f>
        <v>1238931.3440573572</v>
      </c>
      <c r="K59" s="13">
        <f>J59*0.3104</f>
        <v>384564.28919540369</v>
      </c>
      <c r="L59" s="13">
        <v>0</v>
      </c>
      <c r="M59" s="13">
        <f>J59+K59+L59</f>
        <v>1623495.6332527609</v>
      </c>
      <c r="N59" s="14">
        <v>0</v>
      </c>
      <c r="O59" s="14">
        <f>IF(N59&gt;0,N59,M59)</f>
        <v>1623495.6332527609</v>
      </c>
    </row>
    <row r="60" spans="1:15" ht="13.5" customHeight="1" x14ac:dyDescent="0.35">
      <c r="A60" s="9">
        <v>26004</v>
      </c>
      <c r="B60" s="9" t="s">
        <v>84</v>
      </c>
      <c r="C60" s="10">
        <v>371</v>
      </c>
      <c r="D60" s="11">
        <v>0</v>
      </c>
      <c r="E60" s="12">
        <f>IF(C60&lt;200,12,IF(C60&gt;600,15,(C60*0.0075)+10.5))</f>
        <v>13.282499999999999</v>
      </c>
      <c r="F60" s="12">
        <f>C60/E60</f>
        <v>27.931488801054019</v>
      </c>
      <c r="G60" s="12">
        <f>D60/E60</f>
        <v>0</v>
      </c>
      <c r="H60" s="12">
        <f>F60+G60</f>
        <v>27.931488801054019</v>
      </c>
      <c r="I60" s="13">
        <f>$I$1*1.29</f>
        <v>62752.695</v>
      </c>
      <c r="J60" s="13">
        <f>H60*I60</f>
        <v>1752776.1976284585</v>
      </c>
      <c r="K60" s="13">
        <f>J60*0.3104</f>
        <v>544061.73174387356</v>
      </c>
      <c r="L60" s="13">
        <v>0</v>
      </c>
      <c r="M60" s="13">
        <f>J60+K60+L60</f>
        <v>2296837.9293723321</v>
      </c>
      <c r="N60" s="14">
        <v>0</v>
      </c>
      <c r="O60" s="14">
        <f>IF(N60&gt;0,N60,M60)</f>
        <v>2296837.9293723321</v>
      </c>
    </row>
    <row r="61" spans="1:15" ht="13.5" customHeight="1" x14ac:dyDescent="0.35">
      <c r="A61" s="9">
        <v>6006</v>
      </c>
      <c r="B61" s="9" t="s">
        <v>42</v>
      </c>
      <c r="C61" s="10">
        <v>568</v>
      </c>
      <c r="D61" s="11">
        <v>1</v>
      </c>
      <c r="E61" s="12">
        <f>IF(C61&lt;200,12,IF(C61&gt;600,15,(C61*0.0075)+10.5))</f>
        <v>14.76</v>
      </c>
      <c r="F61" s="12">
        <f>C61/E61</f>
        <v>38.482384823848236</v>
      </c>
      <c r="G61" s="12">
        <f>D61/E61</f>
        <v>6.7750677506775075E-2</v>
      </c>
      <c r="H61" s="12">
        <f>F61+G61</f>
        <v>38.550135501355008</v>
      </c>
      <c r="I61" s="13">
        <f>$I$1*1.29</f>
        <v>62752.695</v>
      </c>
      <c r="J61" s="13">
        <f>H61*I61</f>
        <v>2419124.895325203</v>
      </c>
      <c r="K61" s="13">
        <f>J61*0.3104</f>
        <v>750896.36750894308</v>
      </c>
      <c r="L61" s="13">
        <v>0</v>
      </c>
      <c r="M61" s="13">
        <f>J61+K61+L61</f>
        <v>3170021.2628341462</v>
      </c>
      <c r="N61" s="14">
        <v>0</v>
      </c>
      <c r="O61" s="14">
        <f>IF(N61&gt;0,N61,M61)</f>
        <v>3170021.2628341462</v>
      </c>
    </row>
    <row r="62" spans="1:15" ht="13.5" customHeight="1" x14ac:dyDescent="0.35">
      <c r="A62" s="9">
        <v>27001</v>
      </c>
      <c r="B62" s="9" t="s">
        <v>86</v>
      </c>
      <c r="C62" s="10">
        <v>302</v>
      </c>
      <c r="D62" s="11">
        <v>0</v>
      </c>
      <c r="E62" s="12">
        <f>IF(C62&lt;200,12,IF(C62&gt;600,15,(C62*0.0075)+10.5))</f>
        <v>12.765000000000001</v>
      </c>
      <c r="F62" s="12">
        <f>C62/E62</f>
        <v>23.658441049745395</v>
      </c>
      <c r="G62" s="12">
        <f>D62/E62</f>
        <v>0</v>
      </c>
      <c r="H62" s="12">
        <f>F62+G62</f>
        <v>23.658441049745395</v>
      </c>
      <c r="I62" s="13">
        <f>$I$1*1.29</f>
        <v>62752.695</v>
      </c>
      <c r="J62" s="13">
        <f>H62*I62</f>
        <v>1484630.9353701526</v>
      </c>
      <c r="K62" s="13">
        <f>J62*0.3104</f>
        <v>460829.4423388954</v>
      </c>
      <c r="L62" s="13">
        <v>0</v>
      </c>
      <c r="M62" s="13">
        <f>J62+K62+L62</f>
        <v>1945460.3777090479</v>
      </c>
      <c r="N62" s="14">
        <v>0</v>
      </c>
      <c r="O62" s="14">
        <f>IF(N62&gt;0,N62,M62)</f>
        <v>1945460.3777090479</v>
      </c>
    </row>
    <row r="63" spans="1:15" ht="13.5" customHeight="1" x14ac:dyDescent="0.35">
      <c r="A63" s="9">
        <v>28003</v>
      </c>
      <c r="B63" s="9" t="s">
        <v>89</v>
      </c>
      <c r="C63" s="10">
        <v>783</v>
      </c>
      <c r="D63" s="11">
        <v>1.25</v>
      </c>
      <c r="E63" s="12">
        <f>IF(C63&lt;200,12,IF(C63&gt;600,15,(C63*0.0075)+10.5))</f>
        <v>15</v>
      </c>
      <c r="F63" s="12">
        <f>C63/E63</f>
        <v>52.2</v>
      </c>
      <c r="G63" s="12">
        <f>D63/E63</f>
        <v>8.3333333333333329E-2</v>
      </c>
      <c r="H63" s="12">
        <f>F63+G63</f>
        <v>52.283333333333339</v>
      </c>
      <c r="I63" s="13">
        <f>$I$1*1.29</f>
        <v>62752.695</v>
      </c>
      <c r="J63" s="13">
        <f>H63*I63</f>
        <v>3280920.0702500003</v>
      </c>
      <c r="K63" s="13">
        <f>J63*0.3104</f>
        <v>1018397.5898056001</v>
      </c>
      <c r="L63" s="13">
        <v>0</v>
      </c>
      <c r="M63" s="13">
        <f>J63+K63+L63</f>
        <v>4299317.6600556001</v>
      </c>
      <c r="N63" s="14">
        <v>0</v>
      </c>
      <c r="O63" s="14">
        <f>IF(N63&gt;0,N63,M63)</f>
        <v>4299317.6600556001</v>
      </c>
    </row>
    <row r="64" spans="1:15" ht="13.5" customHeight="1" x14ac:dyDescent="0.35">
      <c r="A64" s="9">
        <v>30001</v>
      </c>
      <c r="B64" s="9" t="s">
        <v>91</v>
      </c>
      <c r="C64" s="10">
        <v>409</v>
      </c>
      <c r="D64" s="11">
        <v>4.25</v>
      </c>
      <c r="E64" s="12">
        <f>IF(C64&lt;200,12,IF(C64&gt;600,15,(C64*0.0075)+10.5))</f>
        <v>13.567499999999999</v>
      </c>
      <c r="F64" s="12">
        <f>C64/E64</f>
        <v>30.145568454026169</v>
      </c>
      <c r="G64" s="12">
        <f>D64/E64</f>
        <v>0.31324857195503963</v>
      </c>
      <c r="H64" s="12">
        <f>F64+G64</f>
        <v>30.458817025981208</v>
      </c>
      <c r="I64" s="13">
        <f>$I$1*1.29</f>
        <v>62752.695</v>
      </c>
      <c r="J64" s="13">
        <f>H64*I64</f>
        <v>1911372.8548922059</v>
      </c>
      <c r="K64" s="13">
        <f>J64*0.3104</f>
        <v>593290.13415854075</v>
      </c>
      <c r="L64" s="13">
        <v>0</v>
      </c>
      <c r="M64" s="13">
        <f>J64+K64+L64</f>
        <v>2504662.9890507469</v>
      </c>
      <c r="N64" s="14">
        <v>0</v>
      </c>
      <c r="O64" s="14">
        <f>IF(N64&gt;0,N64,M64)</f>
        <v>2504662.9890507469</v>
      </c>
    </row>
    <row r="65" spans="1:15" ht="13.5" customHeight="1" x14ac:dyDescent="0.35">
      <c r="A65" s="9">
        <v>31001</v>
      </c>
      <c r="B65" s="9" t="s">
        <v>93</v>
      </c>
      <c r="C65" s="10">
        <v>195.25</v>
      </c>
      <c r="D65" s="33" t="s">
        <v>27</v>
      </c>
      <c r="E65" s="34"/>
      <c r="F65" s="34"/>
      <c r="G65" s="34"/>
      <c r="H65" s="34"/>
      <c r="I65" s="34"/>
      <c r="J65" s="34"/>
      <c r="K65" s="34"/>
      <c r="L65" s="34"/>
      <c r="M65" s="35"/>
      <c r="N65" s="14">
        <v>1576132.4312097812</v>
      </c>
      <c r="O65" s="14">
        <f>IF(N65&gt;0,N65,M65)</f>
        <v>1576132.4312097812</v>
      </c>
    </row>
    <row r="66" spans="1:15" ht="13.5" customHeight="1" x14ac:dyDescent="0.35">
      <c r="A66" s="9">
        <v>41002</v>
      </c>
      <c r="B66" s="9" t="s">
        <v>113</v>
      </c>
      <c r="C66" s="10">
        <v>4542.16</v>
      </c>
      <c r="D66" s="11">
        <v>14</v>
      </c>
      <c r="E66" s="12">
        <f>IF(C66&lt;200,12,IF(C66&gt;600,15,(C66*0.0075)+10.5))</f>
        <v>15</v>
      </c>
      <c r="F66" s="12">
        <f>C66/E66</f>
        <v>302.81066666666663</v>
      </c>
      <c r="G66" s="12">
        <f>D66/E66</f>
        <v>0.93333333333333335</v>
      </c>
      <c r="H66" s="12">
        <f>F66+G66</f>
        <v>303.74399999999997</v>
      </c>
      <c r="I66" s="13">
        <f>$I$1*1.29</f>
        <v>62752.695</v>
      </c>
      <c r="J66" s="13">
        <f>H66*I66</f>
        <v>19060754.590079997</v>
      </c>
      <c r="K66" s="13">
        <f>J66*0.3104</f>
        <v>5916458.2247608313</v>
      </c>
      <c r="L66" s="13">
        <v>0</v>
      </c>
      <c r="M66" s="13">
        <f>J66+K66+L66</f>
        <v>24977212.814840827</v>
      </c>
      <c r="N66" s="14">
        <v>0</v>
      </c>
      <c r="O66" s="14">
        <f>IF(N66&gt;0,N66,M66)</f>
        <v>24977212.814840827</v>
      </c>
    </row>
    <row r="67" spans="1:15" ht="13.5" customHeight="1" x14ac:dyDescent="0.35">
      <c r="A67" s="9">
        <v>14002</v>
      </c>
      <c r="B67" s="9" t="s">
        <v>56</v>
      </c>
      <c r="C67" s="10">
        <v>165</v>
      </c>
      <c r="D67" s="11">
        <v>0</v>
      </c>
      <c r="E67" s="12">
        <f>IF(C67&lt;200,12,IF(C67&gt;600,15,(C67*0.0075)+10.5))</f>
        <v>12</v>
      </c>
      <c r="F67" s="12">
        <f>C67/E67</f>
        <v>13.75</v>
      </c>
      <c r="G67" s="12">
        <f>D67/E67</f>
        <v>0</v>
      </c>
      <c r="H67" s="12">
        <f>F67+G67</f>
        <v>13.75</v>
      </c>
      <c r="I67" s="13">
        <f>$I$1*1.29</f>
        <v>62752.695</v>
      </c>
      <c r="J67" s="13">
        <f>H67*I67</f>
        <v>862849.55625000002</v>
      </c>
      <c r="K67" s="13">
        <f>J67*0.3104</f>
        <v>267828.50226000004</v>
      </c>
      <c r="L67" s="13">
        <v>0</v>
      </c>
      <c r="M67" s="13">
        <f>J67+K67+L67</f>
        <v>1130678.0585100001</v>
      </c>
      <c r="N67" s="14">
        <v>0</v>
      </c>
      <c r="O67" s="14">
        <f>IF(N67&gt;0,N67,M67)</f>
        <v>1130678.0585100001</v>
      </c>
    </row>
    <row r="68" spans="1:15" ht="13.5" customHeight="1" x14ac:dyDescent="0.35">
      <c r="A68" s="9">
        <v>10001</v>
      </c>
      <c r="B68" s="9" t="s">
        <v>47</v>
      </c>
      <c r="C68" s="10">
        <v>109</v>
      </c>
      <c r="D68" s="11">
        <v>0</v>
      </c>
      <c r="E68" s="12">
        <f>IF(C68&lt;200,12,IF(C68&gt;600,15,(C68*0.0075)+10.5))</f>
        <v>12</v>
      </c>
      <c r="F68" s="12">
        <f>C68/E68</f>
        <v>9.0833333333333339</v>
      </c>
      <c r="G68" s="12">
        <f>D68/E68</f>
        <v>0</v>
      </c>
      <c r="H68" s="12">
        <f>F68+G68</f>
        <v>9.0833333333333339</v>
      </c>
      <c r="I68" s="13">
        <f>$I$1*1.29</f>
        <v>62752.695</v>
      </c>
      <c r="J68" s="13">
        <f>H68*I68</f>
        <v>570003.64624999999</v>
      </c>
      <c r="K68" s="13">
        <f>J68*0.3104</f>
        <v>176929.131796</v>
      </c>
      <c r="L68" s="13">
        <v>0</v>
      </c>
      <c r="M68" s="13">
        <f>J68+K68+L68</f>
        <v>746932.77804600005</v>
      </c>
      <c r="N68" s="14">
        <v>0</v>
      </c>
      <c r="O68" s="14">
        <f>IF(N68&gt;0,N68,M68)</f>
        <v>746932.77804600005</v>
      </c>
    </row>
    <row r="69" spans="1:15" ht="13.5" customHeight="1" x14ac:dyDescent="0.35">
      <c r="A69" s="9">
        <v>34002</v>
      </c>
      <c r="B69" s="9" t="s">
        <v>99</v>
      </c>
      <c r="C69" s="10">
        <v>238</v>
      </c>
      <c r="D69" s="11">
        <v>0</v>
      </c>
      <c r="E69" s="12">
        <f>IF(C69&lt;200,12,IF(C69&gt;600,15,(C69*0.0075)+10.5))</f>
        <v>12.285</v>
      </c>
      <c r="F69" s="12">
        <f>C69/E69</f>
        <v>19.373219373219374</v>
      </c>
      <c r="G69" s="12">
        <f>D69/E69</f>
        <v>0</v>
      </c>
      <c r="H69" s="12">
        <f>F69+G69</f>
        <v>19.373219373219374</v>
      </c>
      <c r="I69" s="13">
        <f>$I$1*1.29</f>
        <v>62752.695</v>
      </c>
      <c r="J69" s="13">
        <f>H69*I69</f>
        <v>1215721.7264957265</v>
      </c>
      <c r="K69" s="13">
        <f>J69*0.3104</f>
        <v>377360.02390427352</v>
      </c>
      <c r="L69" s="13">
        <v>0</v>
      </c>
      <c r="M69" s="13">
        <f>J69+K69+L69</f>
        <v>1593081.7504</v>
      </c>
      <c r="N69" s="14">
        <v>0</v>
      </c>
      <c r="O69" s="14">
        <f>IF(N69&gt;0,N69,M69)</f>
        <v>1593081.7504</v>
      </c>
    </row>
    <row r="70" spans="1:15" ht="13.5" customHeight="1" x14ac:dyDescent="0.35">
      <c r="A70" s="9">
        <v>51002</v>
      </c>
      <c r="B70" s="9" t="s">
        <v>138</v>
      </c>
      <c r="C70" s="10">
        <v>456.6</v>
      </c>
      <c r="D70" s="41">
        <v>3.75</v>
      </c>
      <c r="E70" s="42">
        <f>IF(C70&lt;200,12,IF(C70&gt;600,15,(C70*0.0075)+10.5))</f>
        <v>13.9245</v>
      </c>
      <c r="F70" s="42">
        <f>C70/E70</f>
        <v>32.791123559194226</v>
      </c>
      <c r="G70" s="42">
        <f>D70/E70</f>
        <v>0.26930949046644403</v>
      </c>
      <c r="H70" s="42">
        <f>F70+G70</f>
        <v>33.060433049660666</v>
      </c>
      <c r="I70" s="43">
        <f>$I$1*1.29</f>
        <v>62752.695</v>
      </c>
      <c r="J70" s="43">
        <f>H70*I70</f>
        <v>2074631.2717332756</v>
      </c>
      <c r="K70" s="43">
        <f>J70*0.3104</f>
        <v>643965.5467460088</v>
      </c>
      <c r="L70" s="43">
        <v>0</v>
      </c>
      <c r="M70" s="44">
        <f>J70+K70+L70</f>
        <v>2718596.8184792846</v>
      </c>
      <c r="N70" s="14">
        <v>0</v>
      </c>
      <c r="O70" s="14">
        <f>IF(N70&gt;0,N70,M70)</f>
        <v>2718596.8184792846</v>
      </c>
    </row>
    <row r="71" spans="1:15" ht="13.5" customHeight="1" x14ac:dyDescent="0.35">
      <c r="A71" s="9">
        <v>56006</v>
      </c>
      <c r="B71" s="9" t="s">
        <v>154</v>
      </c>
      <c r="C71" s="10">
        <v>232</v>
      </c>
      <c r="D71" s="11">
        <v>5.25</v>
      </c>
      <c r="E71" s="12">
        <f>IF(C71&lt;200,12,IF(C71&gt;600,15,(C71*0.0075)+10.5))</f>
        <v>12.24</v>
      </c>
      <c r="F71" s="12">
        <f>C71/E71</f>
        <v>18.954248366013072</v>
      </c>
      <c r="G71" s="12">
        <f>D71/E71</f>
        <v>0.42892156862745096</v>
      </c>
      <c r="H71" s="12">
        <f>F71+G71</f>
        <v>19.383169934640524</v>
      </c>
      <c r="I71" s="13">
        <f>$I$1*1.29</f>
        <v>62752.695</v>
      </c>
      <c r="J71" s="13">
        <f>H71*I71</f>
        <v>1216346.1510416667</v>
      </c>
      <c r="K71" s="13">
        <f>J71*0.3104</f>
        <v>377553.84528333339</v>
      </c>
      <c r="L71" s="13">
        <v>0</v>
      </c>
      <c r="M71" s="13">
        <f>J71+K71+L71</f>
        <v>1593899.9963250002</v>
      </c>
      <c r="N71" s="14">
        <v>0</v>
      </c>
      <c r="O71" s="14">
        <f>IF(N71&gt;0,N71,M71)</f>
        <v>1593899.9963250002</v>
      </c>
    </row>
    <row r="72" spans="1:15" ht="13.5" customHeight="1" x14ac:dyDescent="0.35">
      <c r="A72" s="9">
        <v>23002</v>
      </c>
      <c r="B72" s="9" t="s">
        <v>78</v>
      </c>
      <c r="C72" s="10">
        <v>776.1</v>
      </c>
      <c r="D72" s="11">
        <v>0.25</v>
      </c>
      <c r="E72" s="12">
        <f>IF(C72&lt;200,12,IF(C72&gt;600,15,(C72*0.0075)+10.5))</f>
        <v>15</v>
      </c>
      <c r="F72" s="12">
        <f>C72/E72</f>
        <v>51.74</v>
      </c>
      <c r="G72" s="12">
        <f>D72/E72</f>
        <v>1.6666666666666666E-2</v>
      </c>
      <c r="H72" s="12">
        <f>F72+G72</f>
        <v>51.756666666666668</v>
      </c>
      <c r="I72" s="13">
        <f>$I$1*1.29</f>
        <v>62752.695</v>
      </c>
      <c r="J72" s="13">
        <f>H72*I72</f>
        <v>3247870.3175500003</v>
      </c>
      <c r="K72" s="13">
        <f>J72*0.3104</f>
        <v>1008138.9465675201</v>
      </c>
      <c r="L72" s="13">
        <v>0</v>
      </c>
      <c r="M72" s="13">
        <f>J72+K72+L72</f>
        <v>4256009.2641175203</v>
      </c>
      <c r="N72" s="14">
        <v>0</v>
      </c>
      <c r="O72" s="14">
        <f>IF(N72&gt;0,N72,M72)</f>
        <v>4256009.2641175203</v>
      </c>
    </row>
    <row r="73" spans="1:15" ht="13.5" customHeight="1" x14ac:dyDescent="0.35">
      <c r="A73" s="9">
        <v>53002</v>
      </c>
      <c r="B73" s="9" t="s">
        <v>145</v>
      </c>
      <c r="C73" s="10">
        <v>102</v>
      </c>
      <c r="D73" s="33" t="s">
        <v>27</v>
      </c>
      <c r="E73" s="34"/>
      <c r="F73" s="34"/>
      <c r="G73" s="34"/>
      <c r="H73" s="34"/>
      <c r="I73" s="34"/>
      <c r="J73" s="34"/>
      <c r="K73" s="34"/>
      <c r="L73" s="34"/>
      <c r="M73" s="35"/>
      <c r="N73" s="14">
        <v>700377.03482142859</v>
      </c>
      <c r="O73" s="14">
        <f>IF(N73&gt;0,N73,M73)</f>
        <v>700377.03482142859</v>
      </c>
    </row>
    <row r="74" spans="1:15" ht="13.5" customHeight="1" x14ac:dyDescent="0.35">
      <c r="A74" s="9">
        <v>48003</v>
      </c>
      <c r="B74" s="9" t="s">
        <v>127</v>
      </c>
      <c r="C74" s="10">
        <v>365</v>
      </c>
      <c r="D74" s="11">
        <v>0.5</v>
      </c>
      <c r="E74" s="12">
        <f>IF(C74&lt;200,12,IF(C74&gt;600,15,(C74*0.0075)+10.5))</f>
        <v>13.237500000000001</v>
      </c>
      <c r="F74" s="12">
        <f>C74/E74</f>
        <v>27.57318224740321</v>
      </c>
      <c r="G74" s="12">
        <f>D74/E74</f>
        <v>3.7771482530689328E-2</v>
      </c>
      <c r="H74" s="12">
        <f>F74+G74</f>
        <v>27.6109537299339</v>
      </c>
      <c r="I74" s="13">
        <f>$I$1*1.29</f>
        <v>62752.695</v>
      </c>
      <c r="J74" s="13">
        <f>H74*I74</f>
        <v>1732661.7580736545</v>
      </c>
      <c r="K74" s="13">
        <f>J74*0.3104</f>
        <v>537818.20970606233</v>
      </c>
      <c r="L74" s="13">
        <v>0</v>
      </c>
      <c r="M74" s="13">
        <f>J74+K74+L74</f>
        <v>2270479.9677797169</v>
      </c>
      <c r="N74" s="14">
        <v>0</v>
      </c>
      <c r="O74" s="14">
        <f>IF(N74&gt;0,N74,M74)</f>
        <v>2270479.9677797169</v>
      </c>
    </row>
    <row r="75" spans="1:15" ht="13.5" customHeight="1" x14ac:dyDescent="0.35">
      <c r="A75" s="9">
        <v>2002</v>
      </c>
      <c r="B75" s="9" t="s">
        <v>28</v>
      </c>
      <c r="C75" s="10">
        <v>2612.23</v>
      </c>
      <c r="D75" s="11">
        <v>159.75</v>
      </c>
      <c r="E75" s="12">
        <f>IF(C75&lt;200,12,IF(C75&gt;600,15,(C75*0.0075)+10.5))</f>
        <v>15</v>
      </c>
      <c r="F75" s="12">
        <f>C75/E75</f>
        <v>174.14866666666666</v>
      </c>
      <c r="G75" s="12">
        <f>D75/E75</f>
        <v>10.65</v>
      </c>
      <c r="H75" s="12">
        <f>F75+G75</f>
        <v>184.79866666666666</v>
      </c>
      <c r="I75" s="13">
        <f>$I$1*1.29</f>
        <v>62752.695</v>
      </c>
      <c r="J75" s="13">
        <f>H75*I75</f>
        <v>11596614.365739999</v>
      </c>
      <c r="K75" s="13">
        <f>J75*0.3104</f>
        <v>3599589.0991256959</v>
      </c>
      <c r="L75" s="13">
        <v>13585</v>
      </c>
      <c r="M75" s="13">
        <f>J75+K75+L75</f>
        <v>15209788.464865696</v>
      </c>
      <c r="N75" s="14">
        <v>0</v>
      </c>
      <c r="O75" s="14">
        <f>IF(N75&gt;0,N75,M75)</f>
        <v>15209788.464865696</v>
      </c>
    </row>
    <row r="76" spans="1:15" ht="13.5" customHeight="1" x14ac:dyDescent="0.35">
      <c r="A76" s="9">
        <v>22006</v>
      </c>
      <c r="B76" s="9" t="s">
        <v>76</v>
      </c>
      <c r="C76" s="10">
        <v>405.49</v>
      </c>
      <c r="D76" s="11">
        <v>3.75</v>
      </c>
      <c r="E76" s="12">
        <f>IF(C76&lt;200,12,IF(C76&gt;600,15,(C76*0.0075)+10.5))</f>
        <v>13.541174999999999</v>
      </c>
      <c r="F76" s="12">
        <f>C76/E76</f>
        <v>29.944964155621651</v>
      </c>
      <c r="G76" s="12">
        <f>D76/E76</f>
        <v>0.27693313172601347</v>
      </c>
      <c r="H76" s="12">
        <f>F76+G76</f>
        <v>30.221897287347666</v>
      </c>
      <c r="I76" s="13">
        <f>$I$1*1.29</f>
        <v>62752.695</v>
      </c>
      <c r="J76" s="13">
        <f>H76*I76</f>
        <v>1896505.5027942555</v>
      </c>
      <c r="K76" s="13">
        <f>J76*0.3104</f>
        <v>588675.30806733691</v>
      </c>
      <c r="L76" s="13">
        <v>0</v>
      </c>
      <c r="M76" s="13">
        <f>J76+K76+L76</f>
        <v>2485180.8108615922</v>
      </c>
      <c r="N76" s="14">
        <v>0</v>
      </c>
      <c r="O76" s="14">
        <f>IF(N76&gt;0,N76,M76)</f>
        <v>2485180.8108615922</v>
      </c>
    </row>
    <row r="77" spans="1:15" ht="13.5" customHeight="1" x14ac:dyDescent="0.35">
      <c r="A77" s="9">
        <v>13003</v>
      </c>
      <c r="B77" s="9" t="s">
        <v>54</v>
      </c>
      <c r="C77" s="10">
        <v>296.3</v>
      </c>
      <c r="D77" s="11">
        <v>0</v>
      </c>
      <c r="E77" s="12">
        <f>IF(C77&lt;200,12,IF(C77&gt;600,15,(C77*0.0075)+10.5))</f>
        <v>12.722249999999999</v>
      </c>
      <c r="F77" s="12">
        <f>C77/E77</f>
        <v>23.289905480555721</v>
      </c>
      <c r="G77" s="12">
        <f>D77/E77</f>
        <v>0</v>
      </c>
      <c r="H77" s="12">
        <f>F77+G77</f>
        <v>23.289905480555721</v>
      </c>
      <c r="I77" s="13">
        <f>$I$1*1.29</f>
        <v>62752.695</v>
      </c>
      <c r="J77" s="13">
        <f>H77*I77</f>
        <v>1461504.3352001416</v>
      </c>
      <c r="K77" s="13">
        <f>J77*0.3104</f>
        <v>453650.94564612396</v>
      </c>
      <c r="L77" s="13">
        <v>0</v>
      </c>
      <c r="M77" s="13">
        <f>J77+K77+L77</f>
        <v>1915155.2808462656</v>
      </c>
      <c r="N77" s="14">
        <v>0</v>
      </c>
      <c r="O77" s="14">
        <f>IF(N77&gt;0,N77,M77)</f>
        <v>1915155.2808462656</v>
      </c>
    </row>
    <row r="78" spans="1:15" ht="13.5" customHeight="1" x14ac:dyDescent="0.35">
      <c r="A78" s="9">
        <v>2003</v>
      </c>
      <c r="B78" s="9" t="s">
        <v>29</v>
      </c>
      <c r="C78" s="10">
        <v>219</v>
      </c>
      <c r="D78" s="11">
        <v>1</v>
      </c>
      <c r="E78" s="12">
        <f>IF(C78&lt;200,12,IF(C78&gt;600,15,(C78*0.0075)+10.5))</f>
        <v>12.1425</v>
      </c>
      <c r="F78" s="12">
        <f>C78/E78</f>
        <v>18.035824583075971</v>
      </c>
      <c r="G78" s="12">
        <f>D78/E78</f>
        <v>8.2355363393040976E-2</v>
      </c>
      <c r="H78" s="12">
        <f>F78+G78</f>
        <v>18.118179946469013</v>
      </c>
      <c r="I78" s="13">
        <f>$I$1*1.29</f>
        <v>62752.695</v>
      </c>
      <c r="J78" s="13">
        <f>H78*I78</f>
        <v>1136964.6201358864</v>
      </c>
      <c r="K78" s="13">
        <f>J78*0.3104</f>
        <v>352913.81809017912</v>
      </c>
      <c r="L78" s="13">
        <v>0</v>
      </c>
      <c r="M78" s="13">
        <f>J78+K78+L78</f>
        <v>1489878.4382260656</v>
      </c>
      <c r="N78" s="14">
        <v>0</v>
      </c>
      <c r="O78" s="14">
        <f>IF(N78&gt;0,N78,M78)</f>
        <v>1489878.4382260656</v>
      </c>
    </row>
    <row r="79" spans="1:15" ht="13.5" customHeight="1" x14ac:dyDescent="0.35">
      <c r="A79" s="9">
        <v>37003</v>
      </c>
      <c r="B79" s="9" t="s">
        <v>102</v>
      </c>
      <c r="C79" s="10">
        <v>187.29</v>
      </c>
      <c r="D79" s="11">
        <v>0</v>
      </c>
      <c r="E79" s="12">
        <f>IF(C79&lt;200,12,IF(C79&gt;600,15,(C79*0.0075)+10.5))</f>
        <v>12</v>
      </c>
      <c r="F79" s="12">
        <f>C79/E79</f>
        <v>15.6075</v>
      </c>
      <c r="G79" s="12">
        <f>D79/E79</f>
        <v>0</v>
      </c>
      <c r="H79" s="12">
        <f>F79+G79</f>
        <v>15.6075</v>
      </c>
      <c r="I79" s="13">
        <f>$I$1*1.29</f>
        <v>62752.695</v>
      </c>
      <c r="J79" s="13">
        <f>H79*I79</f>
        <v>979412.68721250002</v>
      </c>
      <c r="K79" s="13">
        <f>J79*0.3104</f>
        <v>304009.69811076001</v>
      </c>
      <c r="L79" s="13">
        <v>0</v>
      </c>
      <c r="M79" s="13">
        <f>J79+K79+L79</f>
        <v>1283422.38532326</v>
      </c>
      <c r="N79" s="14">
        <v>0</v>
      </c>
      <c r="O79" s="14">
        <f>IF(N79&gt;0,N79,M79)</f>
        <v>1283422.38532326</v>
      </c>
    </row>
    <row r="80" spans="1:15" ht="13.5" customHeight="1" x14ac:dyDescent="0.35">
      <c r="A80" s="9">
        <v>35002</v>
      </c>
      <c r="B80" s="9" t="s">
        <v>100</v>
      </c>
      <c r="C80" s="10">
        <v>322</v>
      </c>
      <c r="D80" s="11">
        <v>0</v>
      </c>
      <c r="E80" s="12">
        <f>IF(C80&lt;200,12,IF(C80&gt;600,15,(C80*0.0075)+10.5))</f>
        <v>12.914999999999999</v>
      </c>
      <c r="F80" s="12">
        <f>C80/E80</f>
        <v>24.932249322493227</v>
      </c>
      <c r="G80" s="12">
        <f>D80/E80</f>
        <v>0</v>
      </c>
      <c r="H80" s="12">
        <f>F80+G80</f>
        <v>24.932249322493227</v>
      </c>
      <c r="I80" s="13">
        <f>$I$1*1.29</f>
        <v>62752.695</v>
      </c>
      <c r="J80" s="13">
        <f>H80*I80</f>
        <v>1564565.8373983742</v>
      </c>
      <c r="K80" s="13">
        <f>J80*0.3104</f>
        <v>485641.23592845537</v>
      </c>
      <c r="L80" s="13">
        <v>0</v>
      </c>
      <c r="M80" s="13">
        <f>J80+K80+L80</f>
        <v>2050207.0733268296</v>
      </c>
      <c r="N80" s="14">
        <v>0</v>
      </c>
      <c r="O80" s="14">
        <f>IF(N80&gt;0,N80,M80)</f>
        <v>2050207.0733268296</v>
      </c>
    </row>
    <row r="81" spans="1:15" ht="13.5" customHeight="1" x14ac:dyDescent="0.35">
      <c r="A81" s="9">
        <v>7002</v>
      </c>
      <c r="B81" s="9" t="s">
        <v>44</v>
      </c>
      <c r="C81" s="10">
        <v>304.25</v>
      </c>
      <c r="D81" s="11">
        <v>1.25</v>
      </c>
      <c r="E81" s="12">
        <f>IF(C81&lt;200,12,IF(C81&gt;600,15,(C81*0.0075)+10.5))</f>
        <v>12.781874999999999</v>
      </c>
      <c r="F81" s="12">
        <f>C81/E81</f>
        <v>23.803237005525403</v>
      </c>
      <c r="G81" s="12">
        <f>D81/E81</f>
        <v>9.7794728864114222E-2</v>
      </c>
      <c r="H81" s="12">
        <f>F81+G81</f>
        <v>23.901031734389516</v>
      </c>
      <c r="I81" s="13">
        <f>$I$1*1.29</f>
        <v>62752.695</v>
      </c>
      <c r="J81" s="13">
        <f>H81*I81</f>
        <v>1499854.1546134662</v>
      </c>
      <c r="K81" s="13">
        <f>J81*0.3104</f>
        <v>465554.72959201992</v>
      </c>
      <c r="L81" s="13">
        <v>0</v>
      </c>
      <c r="M81" s="13">
        <f>J81+K81+L81</f>
        <v>1965408.8842054862</v>
      </c>
      <c r="N81" s="14">
        <v>0</v>
      </c>
      <c r="O81" s="14">
        <f>IF(N81&gt;0,N81,M81)</f>
        <v>1965408.8842054862</v>
      </c>
    </row>
    <row r="82" spans="1:15" ht="13.5" customHeight="1" x14ac:dyDescent="0.35">
      <c r="A82" s="9">
        <v>38003</v>
      </c>
      <c r="B82" s="9" t="s">
        <v>105</v>
      </c>
      <c r="C82" s="10">
        <v>157</v>
      </c>
      <c r="D82" s="11">
        <v>0</v>
      </c>
      <c r="E82" s="12">
        <f>IF(C82&lt;200,12,IF(C82&gt;600,15,(C82*0.0075)+10.5))</f>
        <v>12</v>
      </c>
      <c r="F82" s="12">
        <f>C82/E82</f>
        <v>13.083333333333334</v>
      </c>
      <c r="G82" s="12">
        <f>D82/E82</f>
        <v>0</v>
      </c>
      <c r="H82" s="12">
        <f>F82+G82</f>
        <v>13.083333333333334</v>
      </c>
      <c r="I82" s="13">
        <f>$I$1*1.29</f>
        <v>62752.695</v>
      </c>
      <c r="J82" s="13">
        <f>H82*I82</f>
        <v>821014.42625000002</v>
      </c>
      <c r="K82" s="13">
        <f>J82*0.3104</f>
        <v>254842.87790800002</v>
      </c>
      <c r="L82" s="13">
        <v>0</v>
      </c>
      <c r="M82" s="13">
        <f>J82+K82+L82</f>
        <v>1075857.304158</v>
      </c>
      <c r="N82" s="14">
        <v>0</v>
      </c>
      <c r="O82" s="14">
        <f>IF(N82&gt;0,N82,M82)</f>
        <v>1075857.304158</v>
      </c>
    </row>
    <row r="83" spans="1:15" ht="13.5" customHeight="1" x14ac:dyDescent="0.35">
      <c r="A83" s="9">
        <v>45005</v>
      </c>
      <c r="B83" s="9" t="s">
        <v>123</v>
      </c>
      <c r="C83" s="10">
        <v>203</v>
      </c>
      <c r="D83" s="11">
        <v>1.75</v>
      </c>
      <c r="E83" s="12">
        <f>IF(C83&lt;200,12,IF(C83&gt;600,15,(C83*0.0075)+10.5))</f>
        <v>12.022500000000001</v>
      </c>
      <c r="F83" s="12">
        <f>C83/E83</f>
        <v>16.885007278020378</v>
      </c>
      <c r="G83" s="12">
        <f>D83/E83</f>
        <v>0.14556040756914118</v>
      </c>
      <c r="H83" s="12">
        <f>F83+G83</f>
        <v>17.030567685589521</v>
      </c>
      <c r="I83" s="13">
        <f>$I$1*1.29</f>
        <v>62752.695</v>
      </c>
      <c r="J83" s="13">
        <f>H83*I83</f>
        <v>1068714.0196506551</v>
      </c>
      <c r="K83" s="13">
        <f>J83*0.3104</f>
        <v>331728.83169956336</v>
      </c>
      <c r="L83" s="13">
        <v>0</v>
      </c>
      <c r="M83" s="13">
        <f>J83+K83+L83</f>
        <v>1400442.8513502185</v>
      </c>
      <c r="N83" s="14">
        <v>0</v>
      </c>
      <c r="O83" s="14">
        <f>IF(N83&gt;0,N83,M83)</f>
        <v>1400442.8513502185</v>
      </c>
    </row>
    <row r="84" spans="1:15" ht="13.5" customHeight="1" x14ac:dyDescent="0.35">
      <c r="A84" s="9">
        <v>40001</v>
      </c>
      <c r="B84" s="9" t="s">
        <v>110</v>
      </c>
      <c r="C84" s="10">
        <v>784.5</v>
      </c>
      <c r="D84" s="11">
        <v>4.5</v>
      </c>
      <c r="E84" s="12">
        <f>IF(C84&lt;200,12,IF(C84&gt;600,15,(C84*0.0075)+10.5))</f>
        <v>15</v>
      </c>
      <c r="F84" s="12">
        <f>C84/E84</f>
        <v>52.3</v>
      </c>
      <c r="G84" s="12">
        <f>D84/E84</f>
        <v>0.3</v>
      </c>
      <c r="H84" s="12">
        <f>F84+G84</f>
        <v>52.599999999999994</v>
      </c>
      <c r="I84" s="13">
        <f>$I$1*1.29</f>
        <v>62752.695</v>
      </c>
      <c r="J84" s="13">
        <f>H84*I84</f>
        <v>3300791.7569999998</v>
      </c>
      <c r="K84" s="13">
        <f>J84*0.3104</f>
        <v>1024565.7613728</v>
      </c>
      <c r="L84" s="13">
        <v>0</v>
      </c>
      <c r="M84" s="13">
        <f>J84+K84+L84</f>
        <v>4325357.5183728002</v>
      </c>
      <c r="N84" s="14">
        <v>0</v>
      </c>
      <c r="O84" s="14">
        <f>IF(N84&gt;0,N84,M84)</f>
        <v>4325357.5183728002</v>
      </c>
    </row>
    <row r="85" spans="1:15" ht="13.5" customHeight="1" x14ac:dyDescent="0.35">
      <c r="A85" s="9">
        <v>52004</v>
      </c>
      <c r="B85" s="9" t="s">
        <v>143</v>
      </c>
      <c r="C85" s="10">
        <v>246.19</v>
      </c>
      <c r="D85" s="11">
        <v>0</v>
      </c>
      <c r="E85" s="12">
        <f>IF(C85&lt;200,12,IF(C85&gt;600,15,(C85*0.0075)+10.5))</f>
        <v>12.346425</v>
      </c>
      <c r="F85" s="12">
        <f>C85/E85</f>
        <v>19.940185114314467</v>
      </c>
      <c r="G85" s="12">
        <f>D85/E85</f>
        <v>0</v>
      </c>
      <c r="H85" s="12">
        <f>F85+G85</f>
        <v>19.940185114314467</v>
      </c>
      <c r="I85" s="13">
        <f>$I$1*1.29</f>
        <v>62752.695</v>
      </c>
      <c r="J85" s="13">
        <f>H85*I85</f>
        <v>1251300.3547221159</v>
      </c>
      <c r="K85" s="13">
        <f>J85*0.3104</f>
        <v>388403.63010574481</v>
      </c>
      <c r="L85" s="13">
        <v>0</v>
      </c>
      <c r="M85" s="13">
        <f>J85+K85+L85</f>
        <v>1639703.9848278607</v>
      </c>
      <c r="N85" s="14">
        <v>0</v>
      </c>
      <c r="O85" s="14">
        <f>IF(N85&gt;0,N85,M85)</f>
        <v>1639703.9848278607</v>
      </c>
    </row>
    <row r="86" spans="1:15" ht="13.5" customHeight="1" x14ac:dyDescent="0.35">
      <c r="A86" s="9">
        <v>41004</v>
      </c>
      <c r="B86" s="9" t="s">
        <v>114</v>
      </c>
      <c r="C86" s="10">
        <v>1079</v>
      </c>
      <c r="D86" s="11">
        <v>0.25</v>
      </c>
      <c r="E86" s="12">
        <f>IF(C86&lt;200,12,IF(C86&gt;600,15,(C86*0.0075)+10.5))</f>
        <v>15</v>
      </c>
      <c r="F86" s="12">
        <f>C86/E86</f>
        <v>71.933333333333337</v>
      </c>
      <c r="G86" s="12">
        <f>D86/E86</f>
        <v>1.6666666666666666E-2</v>
      </c>
      <c r="H86" s="12">
        <f>F86+G86</f>
        <v>71.95</v>
      </c>
      <c r="I86" s="13">
        <f>$I$1*1.29</f>
        <v>62752.695</v>
      </c>
      <c r="J86" s="13">
        <f>H86*I86</f>
        <v>4515056.4052499998</v>
      </c>
      <c r="K86" s="13">
        <f>J86*0.3104</f>
        <v>1401473.5081896</v>
      </c>
      <c r="L86" s="13">
        <v>0</v>
      </c>
      <c r="M86" s="13">
        <f>J86+K86+L86</f>
        <v>5916529.9134395998</v>
      </c>
      <c r="N86" s="14">
        <v>0</v>
      </c>
      <c r="O86" s="14">
        <f>IF(N86&gt;0,N86,M86)</f>
        <v>5916529.9134395998</v>
      </c>
    </row>
    <row r="87" spans="1:15" ht="13.5" customHeight="1" x14ac:dyDescent="0.35">
      <c r="A87" s="9">
        <v>44002</v>
      </c>
      <c r="B87" s="9" t="s">
        <v>121</v>
      </c>
      <c r="C87" s="10">
        <v>203</v>
      </c>
      <c r="D87" s="11">
        <v>7</v>
      </c>
      <c r="E87" s="12">
        <f>IF(C87&lt;200,12,IF(C87&gt;600,15,(C87*0.0075)+10.5))</f>
        <v>12.022500000000001</v>
      </c>
      <c r="F87" s="12">
        <f>C87/E87</f>
        <v>16.885007278020378</v>
      </c>
      <c r="G87" s="12">
        <f>D87/E87</f>
        <v>0.58224163027656473</v>
      </c>
      <c r="H87" s="12">
        <f>F87+G87</f>
        <v>17.467248908296941</v>
      </c>
      <c r="I87" s="13">
        <f>$I$1*1.29</f>
        <v>62752.695</v>
      </c>
      <c r="J87" s="13">
        <f>H87*I87</f>
        <v>1096116.9432314408</v>
      </c>
      <c r="K87" s="13">
        <f>J87*0.3104</f>
        <v>340234.69917903922</v>
      </c>
      <c r="L87" s="13">
        <v>0</v>
      </c>
      <c r="M87" s="13">
        <f>J87+K87+L87</f>
        <v>1436351.64241048</v>
      </c>
      <c r="N87" s="14">
        <v>0</v>
      </c>
      <c r="O87" s="14">
        <f>IF(N87&gt;0,N87,M87)</f>
        <v>1436351.64241048</v>
      </c>
    </row>
    <row r="88" spans="1:15" ht="13.5" customHeight="1" x14ac:dyDescent="0.35">
      <c r="A88" s="9">
        <v>42001</v>
      </c>
      <c r="B88" s="9" t="s">
        <v>116</v>
      </c>
      <c r="C88" s="10">
        <v>366</v>
      </c>
      <c r="D88" s="11">
        <v>0</v>
      </c>
      <c r="E88" s="12">
        <f>IF(C88&lt;200,12,IF(C88&gt;600,15,(C88*0.0075)+10.5))</f>
        <v>13.245000000000001</v>
      </c>
      <c r="F88" s="12">
        <f>C88/E88</f>
        <v>27.633069082672705</v>
      </c>
      <c r="G88" s="12">
        <f>D88/E88</f>
        <v>0</v>
      </c>
      <c r="H88" s="12">
        <f>F88+G88</f>
        <v>27.633069082672705</v>
      </c>
      <c r="I88" s="13">
        <f>$I$1*1.29</f>
        <v>62752.695</v>
      </c>
      <c r="J88" s="13">
        <f>H88*I88</f>
        <v>1734049.55605889</v>
      </c>
      <c r="K88" s="13">
        <f>J88*0.3104</f>
        <v>538248.98220067949</v>
      </c>
      <c r="L88" s="13">
        <v>0</v>
      </c>
      <c r="M88" s="13">
        <f>J88+K88+L88</f>
        <v>2272298.5382595696</v>
      </c>
      <c r="N88" s="14">
        <v>0</v>
      </c>
      <c r="O88" s="14">
        <f>IF(N88&gt;0,N88,M88)</f>
        <v>2272298.5382595696</v>
      </c>
    </row>
    <row r="89" spans="1:15" ht="13.5" customHeight="1" x14ac:dyDescent="0.35">
      <c r="A89" s="9">
        <v>39002</v>
      </c>
      <c r="B89" s="9" t="s">
        <v>107</v>
      </c>
      <c r="C89" s="10">
        <v>1222.3</v>
      </c>
      <c r="D89" s="11">
        <v>2</v>
      </c>
      <c r="E89" s="12">
        <f>IF(C89&lt;200,12,IF(C89&gt;600,15,(C89*0.0075)+10.5))</f>
        <v>15</v>
      </c>
      <c r="F89" s="12">
        <f>C89/E89</f>
        <v>81.486666666666665</v>
      </c>
      <c r="G89" s="12">
        <f>D89/E89</f>
        <v>0.13333333333333333</v>
      </c>
      <c r="H89" s="12">
        <f>F89+G89</f>
        <v>81.62</v>
      </c>
      <c r="I89" s="13">
        <f>$I$1*1.29</f>
        <v>62752.695</v>
      </c>
      <c r="J89" s="13">
        <f>H89*I89</f>
        <v>5121874.9659000002</v>
      </c>
      <c r="K89" s="13">
        <f>J89*0.3104</f>
        <v>1589829.9894153601</v>
      </c>
      <c r="L89" s="13">
        <v>0</v>
      </c>
      <c r="M89" s="13">
        <f>J89+K89+L89</f>
        <v>6711704.9553153608</v>
      </c>
      <c r="N89" s="14">
        <v>0</v>
      </c>
      <c r="O89" s="14">
        <f>IF(N89&gt;0,N89,M89)</f>
        <v>6711704.9553153608</v>
      </c>
    </row>
    <row r="90" spans="1:15" ht="13.5" customHeight="1" x14ac:dyDescent="0.35">
      <c r="A90" s="9">
        <v>60003</v>
      </c>
      <c r="B90" s="9" t="s">
        <v>161</v>
      </c>
      <c r="C90" s="10">
        <v>174.2</v>
      </c>
      <c r="D90" s="11">
        <v>0.75</v>
      </c>
      <c r="E90" s="12">
        <f>IF(C90&lt;200,12,IF(C90&gt;600,15,(C90*0.0075)+10.5))</f>
        <v>12</v>
      </c>
      <c r="F90" s="12">
        <f>C90/E90</f>
        <v>14.516666666666666</v>
      </c>
      <c r="G90" s="12">
        <f>D90/E90</f>
        <v>6.25E-2</v>
      </c>
      <c r="H90" s="12">
        <f>F90+G90</f>
        <v>14.579166666666666</v>
      </c>
      <c r="I90" s="13">
        <f>$I$1*1.29</f>
        <v>62752.695</v>
      </c>
      <c r="J90" s="13">
        <f>H90*I90</f>
        <v>914881.99918749998</v>
      </c>
      <c r="K90" s="13">
        <f>J90*0.3104</f>
        <v>283979.37254780001</v>
      </c>
      <c r="L90" s="13">
        <v>0</v>
      </c>
      <c r="M90" s="13">
        <f>J90+K90+L90</f>
        <v>1198861.3717352999</v>
      </c>
      <c r="N90" s="14">
        <v>0</v>
      </c>
      <c r="O90" s="14">
        <f>IF(N90&gt;0,N90,M90)</f>
        <v>1198861.3717352999</v>
      </c>
    </row>
    <row r="91" spans="1:15" ht="13.5" customHeight="1" x14ac:dyDescent="0.35">
      <c r="A91" s="9">
        <v>43007</v>
      </c>
      <c r="B91" s="9" t="s">
        <v>119</v>
      </c>
      <c r="C91" s="10">
        <v>378.32</v>
      </c>
      <c r="D91" s="11">
        <v>3.25</v>
      </c>
      <c r="E91" s="12">
        <f>IF(C91&lt;200,12,IF(C91&gt;600,15,(C91*0.0075)+10.5))</f>
        <v>13.337399999999999</v>
      </c>
      <c r="F91" s="12">
        <f>C91/E91</f>
        <v>28.365348568686553</v>
      </c>
      <c r="G91" s="12">
        <f>D91/E91</f>
        <v>0.24367567891793004</v>
      </c>
      <c r="H91" s="12">
        <f>F91+G91</f>
        <v>28.609024247604484</v>
      </c>
      <c r="I91" s="13">
        <f>$I$1*1.29</f>
        <v>62752.695</v>
      </c>
      <c r="J91" s="13">
        <f>H91*I91</f>
        <v>1795293.3728575287</v>
      </c>
      <c r="K91" s="13">
        <f>J91*0.3104</f>
        <v>557259.06293497689</v>
      </c>
      <c r="L91" s="13">
        <v>0</v>
      </c>
      <c r="M91" s="13">
        <f>J91+K91+L91</f>
        <v>2352552.4357925057</v>
      </c>
      <c r="N91" s="14">
        <v>0</v>
      </c>
      <c r="O91" s="14">
        <f>IF(N91&gt;0,N91,M91)</f>
        <v>2352552.4357925057</v>
      </c>
    </row>
    <row r="92" spans="1:15" ht="13.5" customHeight="1" x14ac:dyDescent="0.35">
      <c r="A92" s="9">
        <v>15001</v>
      </c>
      <c r="B92" s="9" t="s">
        <v>59</v>
      </c>
      <c r="C92" s="10">
        <v>177</v>
      </c>
      <c r="D92" s="11">
        <v>0</v>
      </c>
      <c r="E92" s="12">
        <f>IF(C92&lt;200,12,IF(C92&gt;600,15,(C92*0.0075)+10.5))</f>
        <v>12</v>
      </c>
      <c r="F92" s="12">
        <f>C92/E92</f>
        <v>14.75</v>
      </c>
      <c r="G92" s="12">
        <f>D92/E92</f>
        <v>0</v>
      </c>
      <c r="H92" s="12">
        <f>F92+G92</f>
        <v>14.75</v>
      </c>
      <c r="I92" s="13">
        <f>$I$1*1.29</f>
        <v>62752.695</v>
      </c>
      <c r="J92" s="13">
        <f>H92*I92</f>
        <v>925602.25124999997</v>
      </c>
      <c r="K92" s="13">
        <f>J92*0.3104</f>
        <v>287306.93878800003</v>
      </c>
      <c r="L92" s="13">
        <v>0</v>
      </c>
      <c r="M92" s="13">
        <f>J92+K92+L92</f>
        <v>1212909.190038</v>
      </c>
      <c r="N92" s="14">
        <v>0</v>
      </c>
      <c r="O92" s="14">
        <f>IF(N92&gt;0,N92,M92)</f>
        <v>1212909.190038</v>
      </c>
    </row>
    <row r="93" spans="1:15" ht="13.5" customHeight="1" x14ac:dyDescent="0.35">
      <c r="A93" s="9">
        <v>15002</v>
      </c>
      <c r="B93" s="9" t="s">
        <v>60</v>
      </c>
      <c r="C93" s="10">
        <v>441.36</v>
      </c>
      <c r="D93" s="11">
        <v>0</v>
      </c>
      <c r="E93" s="12">
        <f>IF(C93&lt;200,12,IF(C93&gt;600,15,(C93*0.0075)+10.5))</f>
        <v>13.8102</v>
      </c>
      <c r="F93" s="12">
        <f>C93/E93</f>
        <v>31.958986835817004</v>
      </c>
      <c r="G93" s="12">
        <f>D93/E93</f>
        <v>0</v>
      </c>
      <c r="H93" s="12">
        <f>F93+G93</f>
        <v>31.958986835817004</v>
      </c>
      <c r="I93" s="13">
        <f>$I$1*1.29</f>
        <v>62752.695</v>
      </c>
      <c r="J93" s="13">
        <f>H93*I93</f>
        <v>2005512.5534170396</v>
      </c>
      <c r="K93" s="13">
        <f>J93*0.3104</f>
        <v>622511.09658064914</v>
      </c>
      <c r="L93" s="13">
        <v>0</v>
      </c>
      <c r="M93" s="13">
        <f>J93+K93+L93</f>
        <v>2628023.6499976888</v>
      </c>
      <c r="N93" s="14">
        <v>0</v>
      </c>
      <c r="O93" s="14">
        <f>IF(N93&gt;0,N93,M93)</f>
        <v>2628023.6499976888</v>
      </c>
    </row>
    <row r="94" spans="1:15" ht="13.5" customHeight="1" x14ac:dyDescent="0.35">
      <c r="A94" s="9">
        <v>46001</v>
      </c>
      <c r="B94" s="9" t="s">
        <v>124</v>
      </c>
      <c r="C94" s="10">
        <v>2825.25</v>
      </c>
      <c r="D94" s="11">
        <v>0.25</v>
      </c>
      <c r="E94" s="12">
        <f>IF(C94&lt;200,12,IF(C94&gt;600,15,(C94*0.0075)+10.5))</f>
        <v>15</v>
      </c>
      <c r="F94" s="12">
        <f>C94/E94</f>
        <v>188.35</v>
      </c>
      <c r="G94" s="12">
        <f>D94/E94</f>
        <v>1.6666666666666666E-2</v>
      </c>
      <c r="H94" s="12">
        <f>F94+G94</f>
        <v>188.36666666666667</v>
      </c>
      <c r="I94" s="13">
        <f>$I$1*1.29</f>
        <v>62752.695</v>
      </c>
      <c r="J94" s="13">
        <f>H94*I94</f>
        <v>11820515.9815</v>
      </c>
      <c r="K94" s="13">
        <f>J94*0.3104</f>
        <v>3669088.1606576</v>
      </c>
      <c r="L94" s="13">
        <v>0</v>
      </c>
      <c r="M94" s="13">
        <f>J94+K94+L94</f>
        <v>15489604.142157599</v>
      </c>
      <c r="N94" s="14">
        <v>0</v>
      </c>
      <c r="O94" s="14">
        <f>IF(N94&gt;0,N94,M94)</f>
        <v>15489604.142157599</v>
      </c>
    </row>
    <row r="95" spans="1:15" ht="13.5" customHeight="1" x14ac:dyDescent="0.35">
      <c r="A95" s="9">
        <v>33002</v>
      </c>
      <c r="B95" s="9" t="s">
        <v>96</v>
      </c>
      <c r="C95" s="10">
        <v>280</v>
      </c>
      <c r="D95" s="11">
        <v>5.25</v>
      </c>
      <c r="E95" s="12">
        <f>IF(C95&lt;200,12,IF(C95&gt;600,15,(C95*0.0075)+10.5))</f>
        <v>12.6</v>
      </c>
      <c r="F95" s="12">
        <f>C95/E95</f>
        <v>22.222222222222221</v>
      </c>
      <c r="G95" s="12">
        <f>D95/E95</f>
        <v>0.41666666666666669</v>
      </c>
      <c r="H95" s="12">
        <f>F95+G95</f>
        <v>22.638888888888889</v>
      </c>
      <c r="I95" s="13">
        <f>$I$1*1.29</f>
        <v>62752.695</v>
      </c>
      <c r="J95" s="13">
        <f>H95*I95</f>
        <v>1420651.2895833333</v>
      </c>
      <c r="K95" s="13">
        <f>J95*0.3104</f>
        <v>440970.16028666665</v>
      </c>
      <c r="L95" s="13">
        <v>0</v>
      </c>
      <c r="M95" s="13">
        <f>J95+K95+L95</f>
        <v>1861621.4498699999</v>
      </c>
      <c r="N95" s="14">
        <v>0</v>
      </c>
      <c r="O95" s="14">
        <f>IF(N95&gt;0,N95,M95)</f>
        <v>1861621.4498699999</v>
      </c>
    </row>
    <row r="96" spans="1:15" ht="13.5" customHeight="1" x14ac:dyDescent="0.35">
      <c r="A96" s="9">
        <v>25004</v>
      </c>
      <c r="B96" s="9" t="s">
        <v>82</v>
      </c>
      <c r="C96" s="10">
        <v>958.25</v>
      </c>
      <c r="D96" s="11">
        <v>4.5</v>
      </c>
      <c r="E96" s="12">
        <f>IF(C96&lt;200,12,IF(C96&gt;600,15,(C96*0.0075)+10.5))</f>
        <v>15</v>
      </c>
      <c r="F96" s="12">
        <f>C96/E96</f>
        <v>63.883333333333333</v>
      </c>
      <c r="G96" s="12">
        <f>D96/E96</f>
        <v>0.3</v>
      </c>
      <c r="H96" s="12">
        <f>F96+G96</f>
        <v>64.183333333333337</v>
      </c>
      <c r="I96" s="13">
        <f>$I$1*1.29</f>
        <v>62752.695</v>
      </c>
      <c r="J96" s="13">
        <f>H96*I96</f>
        <v>4027677.1407500003</v>
      </c>
      <c r="K96" s="13">
        <f>J96*0.3104</f>
        <v>1250190.9844888002</v>
      </c>
      <c r="L96" s="13">
        <v>0</v>
      </c>
      <c r="M96" s="13">
        <f>J96+K96+L96</f>
        <v>5277868.1252388004</v>
      </c>
      <c r="N96" s="14">
        <v>0</v>
      </c>
      <c r="O96" s="14">
        <f>IF(N96&gt;0,N96,M96)</f>
        <v>5277868.1252388004</v>
      </c>
    </row>
    <row r="97" spans="1:15" ht="13.5" customHeight="1" x14ac:dyDescent="0.35">
      <c r="A97" s="9">
        <v>29004</v>
      </c>
      <c r="B97" s="9" t="s">
        <v>90</v>
      </c>
      <c r="C97" s="10">
        <v>465.05</v>
      </c>
      <c r="D97" s="11">
        <v>2</v>
      </c>
      <c r="E97" s="12">
        <f>IF(C97&lt;200,12,IF(C97&gt;600,15,(C97*0.0075)+10.5))</f>
        <v>13.987874999999999</v>
      </c>
      <c r="F97" s="12">
        <f>C97/E97</f>
        <v>33.246651117485683</v>
      </c>
      <c r="G97" s="12">
        <f>D97/E97</f>
        <v>0.14298097459406808</v>
      </c>
      <c r="H97" s="12">
        <f>F97+G97</f>
        <v>33.389632092079751</v>
      </c>
      <c r="I97" s="13">
        <f>$I$1*1.29</f>
        <v>62752.695</v>
      </c>
      <c r="J97" s="13">
        <f>H97*I97</f>
        <v>2095289.3988364926</v>
      </c>
      <c r="K97" s="13">
        <f>J97*0.3104</f>
        <v>650377.8293988473</v>
      </c>
      <c r="L97" s="13">
        <v>0</v>
      </c>
      <c r="M97" s="13">
        <f>J97+K97+L97</f>
        <v>2745667.2282353397</v>
      </c>
      <c r="N97" s="14">
        <v>0</v>
      </c>
      <c r="O97" s="14">
        <f>IF(N97&gt;0,N97,M97)</f>
        <v>2745667.2282353397</v>
      </c>
    </row>
    <row r="98" spans="1:15" ht="14.25" customHeight="1" x14ac:dyDescent="0.35">
      <c r="A98" s="9">
        <v>17002</v>
      </c>
      <c r="B98" s="9" t="s">
        <v>65</v>
      </c>
      <c r="C98" s="10">
        <v>2791.14</v>
      </c>
      <c r="D98" s="11">
        <v>9.75</v>
      </c>
      <c r="E98" s="12">
        <f>IF(C98&lt;200,12,IF(C98&gt;600,15,(C98*0.0075)+10.5))</f>
        <v>15</v>
      </c>
      <c r="F98" s="12">
        <f>C98/E98</f>
        <v>186.07599999999999</v>
      </c>
      <c r="G98" s="12">
        <f>D98/E98</f>
        <v>0.65</v>
      </c>
      <c r="H98" s="12">
        <f>F98+G98</f>
        <v>186.726</v>
      </c>
      <c r="I98" s="13">
        <f>$I$1*1.29</f>
        <v>62752.695</v>
      </c>
      <c r="J98" s="13">
        <f>H98*I98</f>
        <v>11717559.726569999</v>
      </c>
      <c r="K98" s="13">
        <f>J98*0.3104</f>
        <v>3637130.539127328</v>
      </c>
      <c r="L98" s="13">
        <v>0</v>
      </c>
      <c r="M98" s="13">
        <f>J98+K98+L98</f>
        <v>15354690.265697327</v>
      </c>
      <c r="N98" s="14">
        <v>0</v>
      </c>
      <c r="O98" s="14">
        <f>IF(N98&gt;0,N98,M98)</f>
        <v>15354690.265697327</v>
      </c>
    </row>
    <row r="99" spans="1:15" ht="13.5" customHeight="1" x14ac:dyDescent="0.35">
      <c r="A99" s="9">
        <v>62006</v>
      </c>
      <c r="B99" s="9" t="s">
        <v>169</v>
      </c>
      <c r="C99" s="10">
        <v>627.02</v>
      </c>
      <c r="D99" s="11">
        <v>0</v>
      </c>
      <c r="E99" s="12">
        <f>IF(C99&lt;200,12,IF(C99&gt;600,15,(C99*0.0075)+10.5))</f>
        <v>15</v>
      </c>
      <c r="F99" s="12">
        <f>C99/E99</f>
        <v>41.801333333333332</v>
      </c>
      <c r="G99" s="12">
        <f>D99/E99</f>
        <v>0</v>
      </c>
      <c r="H99" s="12">
        <f>F99+G99</f>
        <v>41.801333333333332</v>
      </c>
      <c r="I99" s="13">
        <f>$I$1*1.29</f>
        <v>62752.695</v>
      </c>
      <c r="J99" s="13">
        <f>H99*I99</f>
        <v>2623146.3212600001</v>
      </c>
      <c r="K99" s="13">
        <f>J99*0.3104</f>
        <v>814224.61811910407</v>
      </c>
      <c r="L99" s="13">
        <v>0</v>
      </c>
      <c r="M99" s="13">
        <f>J99+K99+L99</f>
        <v>3437370.9393791044</v>
      </c>
      <c r="N99" s="14">
        <v>0</v>
      </c>
      <c r="O99" s="14">
        <f>IF(N99&gt;0,N99,M99)</f>
        <v>3437370.9393791044</v>
      </c>
    </row>
    <row r="100" spans="1:15" ht="13.5" customHeight="1" x14ac:dyDescent="0.35">
      <c r="A100" s="9">
        <v>43002</v>
      </c>
      <c r="B100" s="9" t="s">
        <v>118</v>
      </c>
      <c r="C100" s="10">
        <v>249</v>
      </c>
      <c r="D100" s="11">
        <v>2.75</v>
      </c>
      <c r="E100" s="12">
        <f>IF(C100&lt;200,12,IF(C100&gt;600,15,(C100*0.0075)+10.5))</f>
        <v>12.3675</v>
      </c>
      <c r="F100" s="12">
        <f>C100/E100</f>
        <v>20.133414190418435</v>
      </c>
      <c r="G100" s="12">
        <f>D100/E100</f>
        <v>0.22235698403072571</v>
      </c>
      <c r="H100" s="12">
        <f>F100+G100</f>
        <v>20.35577117444916</v>
      </c>
      <c r="I100" s="13">
        <f>$I$1*1.29</f>
        <v>62752.695</v>
      </c>
      <c r="J100" s="13">
        <f>H100*I100</f>
        <v>1277379.5</v>
      </c>
      <c r="K100" s="13">
        <f>J100*0.3104</f>
        <v>396498.5968</v>
      </c>
      <c r="L100" s="13">
        <v>0</v>
      </c>
      <c r="M100" s="13">
        <f>J100+K100+L100</f>
        <v>1673878.0967999999</v>
      </c>
      <c r="N100" s="14">
        <v>0</v>
      </c>
      <c r="O100" s="14">
        <f>IF(N100&gt;0,N100,M100)</f>
        <v>1673878.0967999999</v>
      </c>
    </row>
    <row r="101" spans="1:15" ht="13.5" customHeight="1" x14ac:dyDescent="0.35">
      <c r="A101" s="9">
        <v>17003</v>
      </c>
      <c r="B101" s="9" t="s">
        <v>66</v>
      </c>
      <c r="C101" s="10">
        <v>215</v>
      </c>
      <c r="D101" s="11">
        <v>0.25</v>
      </c>
      <c r="E101" s="12">
        <f>IF(C101&lt;200,12,IF(C101&gt;600,15,(C101*0.0075)+10.5))</f>
        <v>12.112500000000001</v>
      </c>
      <c r="F101" s="12">
        <f>C101/E101</f>
        <v>17.750257997936014</v>
      </c>
      <c r="G101" s="12">
        <f>D101/E101</f>
        <v>2.063983488132095E-2</v>
      </c>
      <c r="H101" s="12">
        <f>F101+G101</f>
        <v>17.770897832817337</v>
      </c>
      <c r="I101" s="13">
        <f>$I$1*1.29</f>
        <v>62752.695</v>
      </c>
      <c r="J101" s="13">
        <f>H101*I101</f>
        <v>1115171.7315789473</v>
      </c>
      <c r="K101" s="13">
        <f>J101*0.3104</f>
        <v>346149.30548210524</v>
      </c>
      <c r="L101" s="13">
        <v>0</v>
      </c>
      <c r="M101" s="13">
        <f>J101+K101+L101</f>
        <v>1461321.0370610524</v>
      </c>
      <c r="N101" s="14">
        <v>0</v>
      </c>
      <c r="O101" s="14">
        <f>IF(N101&gt;0,N101,M101)</f>
        <v>1461321.0370610524</v>
      </c>
    </row>
    <row r="102" spans="1:15" ht="13.5" customHeight="1" x14ac:dyDescent="0.35">
      <c r="A102" s="9">
        <v>51003</v>
      </c>
      <c r="B102" s="9" t="s">
        <v>139</v>
      </c>
      <c r="C102" s="10">
        <v>237</v>
      </c>
      <c r="D102" s="11">
        <v>1</v>
      </c>
      <c r="E102" s="12">
        <f>IF(C102&lt;200,12,IF(C102&gt;600,15,(C102*0.0075)+10.5))</f>
        <v>12.2775</v>
      </c>
      <c r="F102" s="12">
        <f>C102/E102</f>
        <v>19.303604153940135</v>
      </c>
      <c r="G102" s="12">
        <f>D102/E102</f>
        <v>8.1449806556709428E-2</v>
      </c>
      <c r="H102" s="12">
        <f>F102+G102</f>
        <v>19.385053960496844</v>
      </c>
      <c r="I102" s="13">
        <f>$I$1*1.29</f>
        <v>62752.695</v>
      </c>
      <c r="J102" s="13">
        <f>H102*I102</f>
        <v>1216464.3787416006</v>
      </c>
      <c r="K102" s="13">
        <f>J102*0.3104</f>
        <v>377590.54316139279</v>
      </c>
      <c r="L102" s="13">
        <v>0</v>
      </c>
      <c r="M102" s="13">
        <f>J102+K102+L102</f>
        <v>1594054.9219029932</v>
      </c>
      <c r="N102" s="14">
        <v>0</v>
      </c>
      <c r="O102" s="14">
        <f>IF(N102&gt;0,N102,M102)</f>
        <v>1594054.9219029932</v>
      </c>
    </row>
    <row r="103" spans="1:15" ht="13.5" customHeight="1" x14ac:dyDescent="0.35">
      <c r="A103" s="9">
        <v>9002</v>
      </c>
      <c r="B103" s="9" t="s">
        <v>46</v>
      </c>
      <c r="C103" s="10">
        <v>292</v>
      </c>
      <c r="D103" s="11">
        <v>0</v>
      </c>
      <c r="E103" s="12">
        <f>IF(C103&lt;200,12,IF(C103&gt;600,15,(C103*0.0075)+10.5))</f>
        <v>12.69</v>
      </c>
      <c r="F103" s="12">
        <f>C103/E103</f>
        <v>23.010244286840031</v>
      </c>
      <c r="G103" s="12">
        <f>D103/E103</f>
        <v>0</v>
      </c>
      <c r="H103" s="12">
        <f>F103+G103</f>
        <v>23.010244286840031</v>
      </c>
      <c r="I103" s="13">
        <f>$I$1*1.29</f>
        <v>62752.695</v>
      </c>
      <c r="J103" s="13">
        <f>H103*I103</f>
        <v>1443954.8416075651</v>
      </c>
      <c r="K103" s="13">
        <f>J103*0.3104</f>
        <v>448203.58283498819</v>
      </c>
      <c r="L103" s="13">
        <v>0</v>
      </c>
      <c r="M103" s="13">
        <f>J103+K103+L103</f>
        <v>1892158.4244425532</v>
      </c>
      <c r="N103" s="14">
        <v>0</v>
      </c>
      <c r="O103" s="14">
        <f>IF(N103&gt;0,N103,M103)</f>
        <v>1892158.4244425532</v>
      </c>
    </row>
    <row r="104" spans="1:15" ht="13.5" customHeight="1" x14ac:dyDescent="0.35">
      <c r="A104" s="9">
        <v>56007</v>
      </c>
      <c r="B104" s="9" t="s">
        <v>155</v>
      </c>
      <c r="C104" s="10">
        <v>254</v>
      </c>
      <c r="D104" s="11">
        <v>0</v>
      </c>
      <c r="E104" s="12">
        <f>IF(C104&lt;200,12,IF(C104&gt;600,15,(C104*0.0075)+10.5))</f>
        <v>12.404999999999999</v>
      </c>
      <c r="F104" s="12">
        <f>C104/E104</f>
        <v>20.475614671503426</v>
      </c>
      <c r="G104" s="12">
        <f>D104/E104</f>
        <v>0</v>
      </c>
      <c r="H104" s="12">
        <f>F104+G104</f>
        <v>20.475614671503426</v>
      </c>
      <c r="I104" s="13">
        <f>$I$1*1.29</f>
        <v>62752.695</v>
      </c>
      <c r="J104" s="13">
        <f>H104*I104</f>
        <v>1284900.0024183795</v>
      </c>
      <c r="K104" s="13">
        <f>J104*0.3104</f>
        <v>398832.96075066499</v>
      </c>
      <c r="L104" s="13">
        <v>0</v>
      </c>
      <c r="M104" s="13">
        <f>J104+K104+L104</f>
        <v>1683732.9631690446</v>
      </c>
      <c r="N104" s="14">
        <v>0</v>
      </c>
      <c r="O104" s="14">
        <f>IF(N104&gt;0,N104,M104)</f>
        <v>1683732.9631690446</v>
      </c>
    </row>
    <row r="105" spans="1:15" ht="13.5" customHeight="1" x14ac:dyDescent="0.35">
      <c r="A105" s="9">
        <v>23003</v>
      </c>
      <c r="B105" s="9" t="s">
        <v>79</v>
      </c>
      <c r="C105" s="10">
        <v>134</v>
      </c>
      <c r="D105" s="11">
        <v>0</v>
      </c>
      <c r="E105" s="12">
        <f>IF(C105&lt;200,12,IF(C105&gt;600,15,(C105*0.0075)+10.5))</f>
        <v>12</v>
      </c>
      <c r="F105" s="12">
        <f>C105/E105</f>
        <v>11.166666666666666</v>
      </c>
      <c r="G105" s="12">
        <f>D105/E105</f>
        <v>0</v>
      </c>
      <c r="H105" s="12">
        <f>F105+G105</f>
        <v>11.166666666666666</v>
      </c>
      <c r="I105" s="13">
        <f>$I$1*1.29</f>
        <v>62752.695</v>
      </c>
      <c r="J105" s="13">
        <f>H105*I105</f>
        <v>700738.42749999999</v>
      </c>
      <c r="K105" s="13">
        <f>J105*0.3104</f>
        <v>217509.20789600001</v>
      </c>
      <c r="L105" s="13">
        <v>0</v>
      </c>
      <c r="M105" s="13">
        <f>J105+K105+L105</f>
        <v>918247.635396</v>
      </c>
      <c r="N105" s="14">
        <v>0</v>
      </c>
      <c r="O105" s="14">
        <f>IF(N105&gt;0,N105,M105)</f>
        <v>918247.635396</v>
      </c>
    </row>
    <row r="106" spans="1:15" ht="13.5" customHeight="1" x14ac:dyDescent="0.35">
      <c r="A106" s="9">
        <v>65001</v>
      </c>
      <c r="B106" s="9" t="s">
        <v>173</v>
      </c>
      <c r="C106" s="10">
        <v>1371.56</v>
      </c>
      <c r="D106" s="11">
        <v>2.75</v>
      </c>
      <c r="E106" s="12">
        <f>IF(C106&lt;200,12,IF(C106&gt;600,15,(C106*0.0075)+10.5))</f>
        <v>15</v>
      </c>
      <c r="F106" s="12">
        <f>C106/E106</f>
        <v>91.437333333333328</v>
      </c>
      <c r="G106" s="12">
        <f>D106/E106</f>
        <v>0.18333333333333332</v>
      </c>
      <c r="H106" s="12">
        <f>F106+G106</f>
        <v>91.620666666666665</v>
      </c>
      <c r="I106" s="13">
        <f>$I$1*1.29</f>
        <v>62752.695</v>
      </c>
      <c r="J106" s="13">
        <f>H106*I106</f>
        <v>5749443.7510299999</v>
      </c>
      <c r="K106" s="13">
        <f>J106*0.3104</f>
        <v>1784627.3403197119</v>
      </c>
      <c r="L106" s="13">
        <v>0</v>
      </c>
      <c r="M106" s="13">
        <f>J106+K106+L106</f>
        <v>7534071.0913497116</v>
      </c>
      <c r="N106" s="14">
        <v>0</v>
      </c>
      <c r="O106" s="14">
        <f>IF(N106&gt;0,N106,M106)</f>
        <v>7534071.0913497116</v>
      </c>
    </row>
    <row r="107" spans="1:15" ht="13.5" customHeight="1" x14ac:dyDescent="0.35">
      <c r="A107" s="9">
        <v>39005</v>
      </c>
      <c r="B107" s="9" t="s">
        <v>109</v>
      </c>
      <c r="C107" s="10">
        <v>153</v>
      </c>
      <c r="D107" s="11">
        <v>4</v>
      </c>
      <c r="E107" s="12">
        <f>IF(C107&lt;200,12,IF(C107&gt;600,15,(C107*0.0075)+10.5))</f>
        <v>12</v>
      </c>
      <c r="F107" s="12">
        <f>C107/E107</f>
        <v>12.75</v>
      </c>
      <c r="G107" s="12">
        <f>D107/E107</f>
        <v>0.33333333333333331</v>
      </c>
      <c r="H107" s="12">
        <f>F107+G107</f>
        <v>13.083333333333334</v>
      </c>
      <c r="I107" s="13">
        <f>$I$1*1.29</f>
        <v>62752.695</v>
      </c>
      <c r="J107" s="13">
        <f>H107*I107</f>
        <v>821014.42625000002</v>
      </c>
      <c r="K107" s="13">
        <f>J107*0.3104</f>
        <v>254842.87790800002</v>
      </c>
      <c r="L107" s="13">
        <v>0</v>
      </c>
      <c r="M107" s="13">
        <f>J107+K107+L107</f>
        <v>1075857.304158</v>
      </c>
      <c r="N107" s="14">
        <v>0</v>
      </c>
      <c r="O107" s="14">
        <f>IF(N107&gt;0,N107,M107)</f>
        <v>1075857.304158</v>
      </c>
    </row>
    <row r="108" spans="1:15" ht="13.5" customHeight="1" x14ac:dyDescent="0.35">
      <c r="A108" s="9">
        <v>60004</v>
      </c>
      <c r="B108" s="9" t="s">
        <v>162</v>
      </c>
      <c r="C108" s="10">
        <v>442</v>
      </c>
      <c r="D108" s="11">
        <v>1.5</v>
      </c>
      <c r="E108" s="12">
        <f>IF(C108&lt;200,12,IF(C108&gt;600,15,(C108*0.0075)+10.5))</f>
        <v>13.815</v>
      </c>
      <c r="F108" s="12">
        <f>C108/E108</f>
        <v>31.994209192906261</v>
      </c>
      <c r="G108" s="12">
        <f>D108/E108</f>
        <v>0.10857763300760044</v>
      </c>
      <c r="H108" s="12">
        <f>F108+G108</f>
        <v>32.10278682591386</v>
      </c>
      <c r="I108" s="13">
        <f>$I$1*1.29</f>
        <v>62752.695</v>
      </c>
      <c r="J108" s="13">
        <f>H108*I108</f>
        <v>2014536.3903365906</v>
      </c>
      <c r="K108" s="13">
        <f>J108*0.3104</f>
        <v>625312.0955604777</v>
      </c>
      <c r="L108" s="13">
        <v>0</v>
      </c>
      <c r="M108" s="13">
        <f>J108+K108+L108</f>
        <v>2639848.4858970684</v>
      </c>
      <c r="N108" s="14">
        <v>0</v>
      </c>
      <c r="O108" s="14">
        <f>IF(N108&gt;0,N108,M108)</f>
        <v>2639848.4858970684</v>
      </c>
    </row>
    <row r="109" spans="1:15" ht="13.5" customHeight="1" x14ac:dyDescent="0.35">
      <c r="A109" s="9">
        <v>33003</v>
      </c>
      <c r="B109" s="9" t="s">
        <v>97</v>
      </c>
      <c r="C109" s="10">
        <v>521.03</v>
      </c>
      <c r="D109" s="11">
        <v>2.75</v>
      </c>
      <c r="E109" s="12">
        <f>(((C109-25)*0.0075)+10.5)</f>
        <v>14.220224999999999</v>
      </c>
      <c r="F109" s="12">
        <f>C109/E109</f>
        <v>36.640067228190837</v>
      </c>
      <c r="G109" s="12">
        <f>D109/E109</f>
        <v>0.19338653221028501</v>
      </c>
      <c r="H109" s="12">
        <f>F109+G109</f>
        <v>36.83345376040112</v>
      </c>
      <c r="I109" s="13">
        <f>$I$1*1.29</f>
        <v>62752.695</v>
      </c>
      <c r="J109" s="13">
        <f>H109*I109</f>
        <v>2311398.4896230544</v>
      </c>
      <c r="K109" s="13">
        <f>J109*0.3104</f>
        <v>717458.09117899614</v>
      </c>
      <c r="L109" s="13">
        <v>0</v>
      </c>
      <c r="M109" s="13">
        <f>J109+K109+L109</f>
        <v>3028856.5808020504</v>
      </c>
      <c r="N109" s="14">
        <v>0</v>
      </c>
      <c r="O109" s="14">
        <f>IF(N109&gt;0,N109,M109)</f>
        <v>3028856.5808020504</v>
      </c>
    </row>
    <row r="110" spans="1:15" ht="13.5" customHeight="1" x14ac:dyDescent="0.35">
      <c r="A110" s="9">
        <v>32002</v>
      </c>
      <c r="B110" s="9" t="s">
        <v>94</v>
      </c>
      <c r="C110" s="10">
        <v>2716.42</v>
      </c>
      <c r="D110" s="11">
        <v>1.75</v>
      </c>
      <c r="E110" s="12">
        <f>IF(C110&lt;200,12,IF(C110&gt;600,15,(C110*0.0075)+10.5))</f>
        <v>15</v>
      </c>
      <c r="F110" s="12">
        <f>C110/E110</f>
        <v>181.09466666666668</v>
      </c>
      <c r="G110" s="12">
        <f>D110/E110</f>
        <v>0.11666666666666667</v>
      </c>
      <c r="H110" s="12">
        <f>F110+G110</f>
        <v>181.21133333333336</v>
      </c>
      <c r="I110" s="13">
        <f>$I$1*1.29</f>
        <v>62752.695</v>
      </c>
      <c r="J110" s="13">
        <f>H110*I110</f>
        <v>11371499.531210002</v>
      </c>
      <c r="K110" s="13">
        <f>J110*0.3104</f>
        <v>3529713.4544875845</v>
      </c>
      <c r="L110" s="13">
        <v>4419</v>
      </c>
      <c r="M110" s="13">
        <f>J110+K110+L110</f>
        <v>14905631.985697586</v>
      </c>
      <c r="N110" s="14">
        <v>0</v>
      </c>
      <c r="O110" s="14">
        <f>IF(N110&gt;0,N110,M110)</f>
        <v>14905631.985697586</v>
      </c>
    </row>
    <row r="111" spans="1:15" ht="13.5" customHeight="1" x14ac:dyDescent="0.35">
      <c r="A111" s="9">
        <v>1001</v>
      </c>
      <c r="B111" s="9" t="s">
        <v>25</v>
      </c>
      <c r="C111" s="10">
        <v>299</v>
      </c>
      <c r="D111" s="11">
        <v>4.5</v>
      </c>
      <c r="E111" s="12">
        <f>(((C111-37))*0.0075)+10.5</f>
        <v>12.465</v>
      </c>
      <c r="F111" s="12">
        <f>C111/E111</f>
        <v>23.987164059366226</v>
      </c>
      <c r="G111" s="12">
        <f>D111/E111</f>
        <v>0.36101083032490977</v>
      </c>
      <c r="H111" s="12">
        <f>F111+G111</f>
        <v>24.348174889691137</v>
      </c>
      <c r="I111" s="13">
        <f>$I$1*1.29</f>
        <v>62752.695</v>
      </c>
      <c r="J111" s="13">
        <f>H111*I111</f>
        <v>1527913.5926594466</v>
      </c>
      <c r="K111" s="13">
        <f>J111*0.3104</f>
        <v>474264.37916149228</v>
      </c>
      <c r="L111" s="13">
        <v>0</v>
      </c>
      <c r="M111" s="13">
        <f>J111+K111+L111</f>
        <v>2002177.9718209389</v>
      </c>
      <c r="N111" s="14">
        <v>0</v>
      </c>
      <c r="O111" s="14">
        <f>IF(N111&gt;0,N111,M111)</f>
        <v>2002177.9718209389</v>
      </c>
    </row>
    <row r="112" spans="1:15" ht="13.5" customHeight="1" x14ac:dyDescent="0.35">
      <c r="A112" s="9">
        <v>11005</v>
      </c>
      <c r="B112" s="9" t="s">
        <v>50</v>
      </c>
      <c r="C112" s="10">
        <v>503.4</v>
      </c>
      <c r="D112" s="11">
        <v>2.5</v>
      </c>
      <c r="E112" s="12">
        <f>IF(C112&lt;200,12,IF(C112&gt;600,15,(C112*0.0075)+10.5))</f>
        <v>14.275499999999999</v>
      </c>
      <c r="F112" s="12">
        <f>C112/E112</f>
        <v>35.263213197436166</v>
      </c>
      <c r="G112" s="12">
        <f>D112/E112</f>
        <v>0.17512521452838781</v>
      </c>
      <c r="H112" s="12">
        <f>F112+G112</f>
        <v>35.438338411964551</v>
      </c>
      <c r="I112" s="13">
        <f>$I$1*1.29</f>
        <v>62752.695</v>
      </c>
      <c r="J112" s="13">
        <f>H112*I112</f>
        <v>2223851.2416727957</v>
      </c>
      <c r="K112" s="13">
        <f>J112*0.3104</f>
        <v>690283.4254152358</v>
      </c>
      <c r="L112" s="13">
        <v>0</v>
      </c>
      <c r="M112" s="13">
        <f>J112+K112+L112</f>
        <v>2914134.6670880318</v>
      </c>
      <c r="N112" s="14">
        <v>0</v>
      </c>
      <c r="O112" s="14">
        <f>IF(N112&gt;0,N112,M112)</f>
        <v>2914134.6670880318</v>
      </c>
    </row>
    <row r="113" spans="1:15" ht="13.5" customHeight="1" x14ac:dyDescent="0.35">
      <c r="A113" s="9">
        <v>51004</v>
      </c>
      <c r="B113" s="9" t="s">
        <v>140</v>
      </c>
      <c r="C113" s="10">
        <v>13628.25</v>
      </c>
      <c r="D113" s="11">
        <v>17.5</v>
      </c>
      <c r="E113" s="12">
        <f>IF(C113&lt;200,12,IF(C113&gt;600,15,(C113*0.0075)+10.5))</f>
        <v>15</v>
      </c>
      <c r="F113" s="12">
        <f>C113/E113</f>
        <v>908.55</v>
      </c>
      <c r="G113" s="12">
        <f>D113/E113</f>
        <v>1.1666666666666667</v>
      </c>
      <c r="H113" s="12">
        <f>F113+G113</f>
        <v>909.71666666666658</v>
      </c>
      <c r="I113" s="13">
        <f>$I$1*1.29</f>
        <v>62752.695</v>
      </c>
      <c r="J113" s="13">
        <f>H113*I113</f>
        <v>57087172.519749992</v>
      </c>
      <c r="K113" s="13">
        <f>J113*0.3104</f>
        <v>17719858.350130398</v>
      </c>
      <c r="L113" s="13">
        <v>33123</v>
      </c>
      <c r="M113" s="13">
        <f>J113+K113+L113</f>
        <v>74840153.869880393</v>
      </c>
      <c r="N113" s="14">
        <v>0</v>
      </c>
      <c r="O113" s="14">
        <f>IF(N113&gt;0,N113,M113)</f>
        <v>74840153.869880393</v>
      </c>
    </row>
    <row r="114" spans="1:15" ht="13.5" customHeight="1" x14ac:dyDescent="0.35">
      <c r="A114" s="9">
        <v>56004</v>
      </c>
      <c r="B114" s="9" t="s">
        <v>153</v>
      </c>
      <c r="C114" s="10">
        <v>592.05999999999995</v>
      </c>
      <c r="D114" s="11">
        <v>0.5</v>
      </c>
      <c r="E114" s="12">
        <f>IF(C114&lt;200,12,IF(C114&gt;600,15,(C114*0.0075)+10.5))</f>
        <v>14.940449999999998</v>
      </c>
      <c r="F114" s="12">
        <f>C114/E114</f>
        <v>39.627989786117553</v>
      </c>
      <c r="G114" s="12">
        <f>D114/E114</f>
        <v>3.3466194124005637E-2</v>
      </c>
      <c r="H114" s="12">
        <f>F114+G114</f>
        <v>39.661455980241556</v>
      </c>
      <c r="I114" s="13">
        <f>$I$1*1.29</f>
        <v>62752.695</v>
      </c>
      <c r="J114" s="13">
        <f>H114*I114</f>
        <v>2488863.2503840243</v>
      </c>
      <c r="K114" s="13">
        <f>J114*0.3104</f>
        <v>772543.15291920118</v>
      </c>
      <c r="L114" s="13">
        <v>0</v>
      </c>
      <c r="M114" s="13">
        <f>J114+K114+L114</f>
        <v>3261406.4033032255</v>
      </c>
      <c r="N114" s="14">
        <v>0</v>
      </c>
      <c r="O114" s="14">
        <f>IF(N114&gt;0,N114,M114)</f>
        <v>3261406.4033032255</v>
      </c>
    </row>
    <row r="115" spans="1:15" ht="13.5" customHeight="1" x14ac:dyDescent="0.35">
      <c r="A115" s="9">
        <v>54004</v>
      </c>
      <c r="B115" s="9" t="s">
        <v>147</v>
      </c>
      <c r="C115" s="10">
        <v>244</v>
      </c>
      <c r="D115" s="11">
        <v>2.5</v>
      </c>
      <c r="E115" s="12">
        <f>IF(C115&lt;200,12,IF(C115&gt;600,15,(C115*0.0075)+10.5))</f>
        <v>12.33</v>
      </c>
      <c r="F115" s="12">
        <f>C115/E115</f>
        <v>19.789132197891323</v>
      </c>
      <c r="G115" s="12">
        <f>D115/E115</f>
        <v>0.20275750202757503</v>
      </c>
      <c r="H115" s="12">
        <f>F115+G115</f>
        <v>19.991889699918897</v>
      </c>
      <c r="I115" s="13">
        <f>$I$1*1.29</f>
        <v>62752.695</v>
      </c>
      <c r="J115" s="13">
        <f>H115*I115</f>
        <v>1254544.9568126521</v>
      </c>
      <c r="K115" s="13">
        <f>J115*0.3104</f>
        <v>389410.75459464721</v>
      </c>
      <c r="L115" s="13">
        <v>0</v>
      </c>
      <c r="M115" s="13">
        <f>J115+K115+L115</f>
        <v>1643955.7114072992</v>
      </c>
      <c r="N115" s="14">
        <v>0</v>
      </c>
      <c r="O115" s="14">
        <f>IF(N115&gt;0,N115,M115)</f>
        <v>1643955.7114072992</v>
      </c>
    </row>
    <row r="116" spans="1:15" ht="13.5" customHeight="1" x14ac:dyDescent="0.35">
      <c r="A116" s="9">
        <v>39004</v>
      </c>
      <c r="B116" s="9" t="s">
        <v>108</v>
      </c>
      <c r="C116" s="10">
        <v>176</v>
      </c>
      <c r="D116" s="11">
        <v>2.75</v>
      </c>
      <c r="E116" s="12">
        <f>IF(C116&lt;200,12,IF(C116&gt;600,15,(C116*0.0075)+10.5))</f>
        <v>12</v>
      </c>
      <c r="F116" s="12">
        <f>C116/E116</f>
        <v>14.666666666666666</v>
      </c>
      <c r="G116" s="12">
        <f>D116/E116</f>
        <v>0.22916666666666666</v>
      </c>
      <c r="H116" s="12">
        <f>F116+G116</f>
        <v>14.895833333333332</v>
      </c>
      <c r="I116" s="13">
        <f>$I$1*1.29</f>
        <v>62752.695</v>
      </c>
      <c r="J116" s="13">
        <f>H116*I116</f>
        <v>934753.68593749998</v>
      </c>
      <c r="K116" s="13">
        <f>J116*0.3104</f>
        <v>290147.544115</v>
      </c>
      <c r="L116" s="13">
        <v>0</v>
      </c>
      <c r="M116" s="13">
        <f>J116+K116+L116</f>
        <v>1224901.2300525</v>
      </c>
      <c r="N116" s="14">
        <v>0</v>
      </c>
      <c r="O116" s="14">
        <f>IF(N116&gt;0,N116,M116)</f>
        <v>1224901.2300525</v>
      </c>
    </row>
    <row r="117" spans="1:15" ht="13.5" customHeight="1" x14ac:dyDescent="0.35">
      <c r="A117" s="9">
        <v>55005</v>
      </c>
      <c r="B117" s="9" t="s">
        <v>151</v>
      </c>
      <c r="C117" s="10">
        <v>180</v>
      </c>
      <c r="D117" s="11">
        <v>2.5</v>
      </c>
      <c r="E117" s="12">
        <f>IF(C117&lt;200,12,IF(C117&gt;600,15,(C117*0.0075)+10.5))</f>
        <v>12</v>
      </c>
      <c r="F117" s="12">
        <f>C117/E117</f>
        <v>15</v>
      </c>
      <c r="G117" s="12">
        <f>D117/E117</f>
        <v>0.20833333333333334</v>
      </c>
      <c r="H117" s="12">
        <f>F117+G117</f>
        <v>15.208333333333334</v>
      </c>
      <c r="I117" s="13">
        <f>$I$1*1.29</f>
        <v>62752.695</v>
      </c>
      <c r="J117" s="13">
        <f>H117*I117</f>
        <v>954363.90312500007</v>
      </c>
      <c r="K117" s="13">
        <f>J117*0.3104</f>
        <v>296234.55553000001</v>
      </c>
      <c r="L117" s="13">
        <v>0</v>
      </c>
      <c r="M117" s="13">
        <f>J117+K117+L117</f>
        <v>1250598.4586550002</v>
      </c>
      <c r="N117" s="14">
        <v>0</v>
      </c>
      <c r="O117" s="14">
        <f>IF(N117&gt;0,N117,M117)</f>
        <v>1250598.4586550002</v>
      </c>
    </row>
    <row r="118" spans="1:15" ht="13.5" customHeight="1" x14ac:dyDescent="0.35">
      <c r="A118" s="9">
        <v>4003</v>
      </c>
      <c r="B118" s="9" t="s">
        <v>34</v>
      </c>
      <c r="C118" s="10">
        <v>266</v>
      </c>
      <c r="D118" s="11">
        <v>0.25</v>
      </c>
      <c r="E118" s="12">
        <f>IF(C118&lt;200,12,IF(C118&gt;600,15,(C118*0.0075)+10.5))</f>
        <v>12.494999999999999</v>
      </c>
      <c r="F118" s="12">
        <f>C118/E118</f>
        <v>21.288515406162468</v>
      </c>
      <c r="G118" s="12">
        <f>D118/E118</f>
        <v>2.0008003201280513E-2</v>
      </c>
      <c r="H118" s="12">
        <f>F118+G118</f>
        <v>21.308523409363747</v>
      </c>
      <c r="I118" s="13">
        <f>$I$1*1.29</f>
        <v>62752.695</v>
      </c>
      <c r="J118" s="13">
        <f>H118*I118</f>
        <v>1337167.2704081633</v>
      </c>
      <c r="K118" s="13">
        <f>J118*0.3104</f>
        <v>415056.72073469392</v>
      </c>
      <c r="L118" s="13">
        <v>0</v>
      </c>
      <c r="M118" s="13">
        <f>J118+K118+L118</f>
        <v>1752223.9911428574</v>
      </c>
      <c r="N118" s="14">
        <v>0</v>
      </c>
      <c r="O118" s="14">
        <f>IF(N118&gt;0,N118,M118)</f>
        <v>1752223.9911428574</v>
      </c>
    </row>
    <row r="119" spans="1:15" ht="13.5" customHeight="1" x14ac:dyDescent="0.35">
      <c r="A119" s="9">
        <v>62005</v>
      </c>
      <c r="B119" s="9" t="s">
        <v>168</v>
      </c>
      <c r="C119" s="10">
        <v>184</v>
      </c>
      <c r="D119" s="11">
        <v>0</v>
      </c>
      <c r="E119" s="12">
        <f>IF(C119&lt;200,12,IF(C119&gt;600,15,(C119*0.0075)+10.5))</f>
        <v>12</v>
      </c>
      <c r="F119" s="12">
        <f>C119/E119</f>
        <v>15.333333333333334</v>
      </c>
      <c r="G119" s="12">
        <f>D119/E119</f>
        <v>0</v>
      </c>
      <c r="H119" s="12">
        <f>F119+G119</f>
        <v>15.333333333333334</v>
      </c>
      <c r="I119" s="13">
        <f>$I$1*1.29</f>
        <v>62752.695</v>
      </c>
      <c r="J119" s="13">
        <f>H119*I119</f>
        <v>962207.99</v>
      </c>
      <c r="K119" s="13">
        <f>J119*0.3104</f>
        <v>298669.36009600002</v>
      </c>
      <c r="L119" s="13">
        <v>0</v>
      </c>
      <c r="M119" s="13">
        <f>J119+K119+L119</f>
        <v>1260877.3500959999</v>
      </c>
      <c r="N119" s="14">
        <v>0</v>
      </c>
      <c r="O119" s="14">
        <f>IF(N119&gt;0,N119,M119)</f>
        <v>1260877.3500959999</v>
      </c>
    </row>
    <row r="120" spans="1:15" ht="13.5" customHeight="1" x14ac:dyDescent="0.35">
      <c r="A120" s="9">
        <v>49005</v>
      </c>
      <c r="B120" s="9" t="s">
        <v>132</v>
      </c>
      <c r="C120" s="10">
        <v>23924.25</v>
      </c>
      <c r="D120" s="11">
        <v>435</v>
      </c>
      <c r="E120" s="12">
        <f>IF(C120&lt;200,12,IF(C120&gt;600,15,(C120*0.0075)+10.5))</f>
        <v>15</v>
      </c>
      <c r="F120" s="12">
        <f>C120/E120</f>
        <v>1594.95</v>
      </c>
      <c r="G120" s="12">
        <f>D120/E120</f>
        <v>29</v>
      </c>
      <c r="H120" s="12">
        <f>F120+G120</f>
        <v>1623.95</v>
      </c>
      <c r="I120" s="13">
        <f>$I$1*1.29</f>
        <v>62752.695</v>
      </c>
      <c r="J120" s="13">
        <f>H120*I120</f>
        <v>101907239.04525</v>
      </c>
      <c r="K120" s="13">
        <f>J120*0.3104</f>
        <v>31632006.999645602</v>
      </c>
      <c r="L120" s="13">
        <v>51729</v>
      </c>
      <c r="M120" s="13">
        <f>J120+K120+L120</f>
        <v>133590975.0448956</v>
      </c>
      <c r="N120" s="14">
        <v>0</v>
      </c>
      <c r="O120" s="14">
        <f>IF(N120&gt;0,N120,M120)</f>
        <v>133590975.0448956</v>
      </c>
    </row>
    <row r="121" spans="1:15" ht="13.5" customHeight="1" x14ac:dyDescent="0.35">
      <c r="A121" s="9">
        <v>5005</v>
      </c>
      <c r="B121" s="9" t="s">
        <v>37</v>
      </c>
      <c r="C121" s="10">
        <v>659.05</v>
      </c>
      <c r="D121" s="11">
        <v>4</v>
      </c>
      <c r="E121" s="12">
        <f>IF(C121&lt;200,12,IF(C121&gt;600,15,(C121*0.0075)+10.5))</f>
        <v>15</v>
      </c>
      <c r="F121" s="12">
        <f>C121/E121</f>
        <v>43.93666666666666</v>
      </c>
      <c r="G121" s="12">
        <f>D121/E121</f>
        <v>0.26666666666666666</v>
      </c>
      <c r="H121" s="12">
        <f>F121+G121</f>
        <v>44.203333333333326</v>
      </c>
      <c r="I121" s="13">
        <f>$I$1*1.29</f>
        <v>62752.695</v>
      </c>
      <c r="J121" s="13">
        <f>H121*I121</f>
        <v>2773878.2946499996</v>
      </c>
      <c r="K121" s="13">
        <f>J121*0.3104</f>
        <v>861011.8226593599</v>
      </c>
      <c r="L121" s="13">
        <v>0</v>
      </c>
      <c r="M121" s="13">
        <f>J121+K121+L121</f>
        <v>3634890.1173093594</v>
      </c>
      <c r="N121" s="14">
        <v>0</v>
      </c>
      <c r="O121" s="14">
        <f>IF(N121&gt;0,N121,M121)</f>
        <v>3634890.1173093594</v>
      </c>
    </row>
    <row r="122" spans="1:15" ht="13.5" customHeight="1" x14ac:dyDescent="0.35">
      <c r="A122" s="9">
        <v>54002</v>
      </c>
      <c r="B122" s="9" t="s">
        <v>146</v>
      </c>
      <c r="C122" s="10">
        <v>885</v>
      </c>
      <c r="D122" s="41">
        <v>5.5</v>
      </c>
      <c r="E122" s="42">
        <f>IF(C122&lt;200,12,IF(C122&gt;600,15,(C122*0.0075)+10.5))</f>
        <v>15</v>
      </c>
      <c r="F122" s="42">
        <f>C122/E122</f>
        <v>59</v>
      </c>
      <c r="G122" s="42">
        <f>D122/E122</f>
        <v>0.36666666666666664</v>
      </c>
      <c r="H122" s="42">
        <f>F122+G122</f>
        <v>59.366666666666667</v>
      </c>
      <c r="I122" s="43">
        <f>$I$1*1.29</f>
        <v>62752.695</v>
      </c>
      <c r="J122" s="43">
        <f>H122*I122</f>
        <v>3725418.3265</v>
      </c>
      <c r="K122" s="43">
        <f>J122*0.3104</f>
        <v>1156369.8485456</v>
      </c>
      <c r="L122" s="43">
        <v>0</v>
      </c>
      <c r="M122" s="44">
        <f>J122+K122+L122</f>
        <v>4881788.1750456002</v>
      </c>
      <c r="N122" s="14">
        <v>0</v>
      </c>
      <c r="O122" s="14">
        <f>IF(N122&gt;0,N122,M122)</f>
        <v>4881788.1750456002</v>
      </c>
    </row>
    <row r="123" spans="1:15" ht="13.5" customHeight="1" x14ac:dyDescent="0.35">
      <c r="A123" s="9">
        <v>15003</v>
      </c>
      <c r="B123" s="9" t="s">
        <v>61</v>
      </c>
      <c r="C123" s="10">
        <v>197</v>
      </c>
      <c r="D123" s="11">
        <v>1.75</v>
      </c>
      <c r="E123" s="12">
        <f>IF(C123&lt;200,12,IF(C123&gt;600,15,(C123*0.0075)+10.5))</f>
        <v>12</v>
      </c>
      <c r="F123" s="12">
        <f>C123/E123</f>
        <v>16.416666666666668</v>
      </c>
      <c r="G123" s="12">
        <f>D123/E123</f>
        <v>0.14583333333333334</v>
      </c>
      <c r="H123" s="12">
        <f>F123+G123</f>
        <v>16.5625</v>
      </c>
      <c r="I123" s="13">
        <f>$I$1*1.29</f>
        <v>62752.695</v>
      </c>
      <c r="J123" s="13">
        <f>H123*I123</f>
        <v>1039341.5109375</v>
      </c>
      <c r="K123" s="13">
        <f>J123*0.3104</f>
        <v>322611.604995</v>
      </c>
      <c r="L123" s="13">
        <v>0</v>
      </c>
      <c r="M123" s="13">
        <f>J123+K123+L123</f>
        <v>1361953.1159325</v>
      </c>
      <c r="N123" s="14">
        <v>0</v>
      </c>
      <c r="O123" s="14">
        <f>IF(N123&gt;0,N123,M123)</f>
        <v>1361953.1159325</v>
      </c>
    </row>
    <row r="124" spans="1:15" ht="13.5" customHeight="1" x14ac:dyDescent="0.35">
      <c r="A124" s="9">
        <v>26005</v>
      </c>
      <c r="B124" s="9" t="s">
        <v>85</v>
      </c>
      <c r="C124" s="10">
        <v>98</v>
      </c>
      <c r="D124" s="11">
        <v>0</v>
      </c>
      <c r="E124" s="12">
        <f>IF(C124&lt;200,12,IF(C124&gt;600,15,(C124*0.0075)+10.5))</f>
        <v>12</v>
      </c>
      <c r="F124" s="12">
        <f>C124/E124</f>
        <v>8.1666666666666661</v>
      </c>
      <c r="G124" s="12">
        <f>D124/E124</f>
        <v>0</v>
      </c>
      <c r="H124" s="12">
        <f>F124+G124</f>
        <v>8.1666666666666661</v>
      </c>
      <c r="I124" s="13">
        <f>$I$1*1.29</f>
        <v>62752.695</v>
      </c>
      <c r="J124" s="13">
        <f>H124*I124</f>
        <v>512480.34249999997</v>
      </c>
      <c r="K124" s="13">
        <f>J124*0.3104</f>
        <v>159073.898312</v>
      </c>
      <c r="L124" s="13">
        <v>0</v>
      </c>
      <c r="M124" s="13">
        <f>J124+K124+L124</f>
        <v>671554.240812</v>
      </c>
      <c r="N124" s="14">
        <v>0</v>
      </c>
      <c r="O124" s="14">
        <f>IF(N124&gt;0,N124,M124)</f>
        <v>671554.240812</v>
      </c>
    </row>
    <row r="125" spans="1:15" ht="13.5" customHeight="1" x14ac:dyDescent="0.35">
      <c r="A125" s="9">
        <v>40002</v>
      </c>
      <c r="B125" s="9" t="s">
        <v>111</v>
      </c>
      <c r="C125" s="10">
        <v>2398.14</v>
      </c>
      <c r="D125" s="11">
        <v>2.5</v>
      </c>
      <c r="E125" s="12">
        <f>IF(C125&lt;200,12,IF(C125&gt;600,15,(C125*0.0075)+10.5))</f>
        <v>15</v>
      </c>
      <c r="F125" s="12">
        <f>C125/E125</f>
        <v>159.876</v>
      </c>
      <c r="G125" s="12">
        <f>D125/E125</f>
        <v>0.16666666666666666</v>
      </c>
      <c r="H125" s="12">
        <f>F125+G125</f>
        <v>160.04266666666666</v>
      </c>
      <c r="I125" s="13">
        <f>$I$1*1.29</f>
        <v>62752.695</v>
      </c>
      <c r="J125" s="13">
        <f>H125*I125</f>
        <v>10043108.648319999</v>
      </c>
      <c r="K125" s="13">
        <f>J125*0.3104</f>
        <v>3117380.9244385278</v>
      </c>
      <c r="L125" s="13">
        <v>0</v>
      </c>
      <c r="M125" s="13">
        <f>J125+K125+L125</f>
        <v>13160489.572758526</v>
      </c>
      <c r="N125" s="14">
        <v>0</v>
      </c>
      <c r="O125" s="14">
        <f>IF(N125&gt;0,N125,M125)</f>
        <v>13160489.572758526</v>
      </c>
    </row>
    <row r="126" spans="1:15" ht="13.5" customHeight="1" x14ac:dyDescent="0.35">
      <c r="A126" s="9">
        <v>57001</v>
      </c>
      <c r="B126" s="9" t="s">
        <v>156</v>
      </c>
      <c r="C126" s="10">
        <v>449</v>
      </c>
      <c r="D126" s="11">
        <v>0</v>
      </c>
      <c r="E126" s="12">
        <f>IF(C126&lt;200,12,IF(C126&gt;600,15,(C126*0.0075)+10.5))</f>
        <v>13.8675</v>
      </c>
      <c r="F126" s="12">
        <f>C126/E126</f>
        <v>32.377861907337298</v>
      </c>
      <c r="G126" s="12">
        <f>D126/E126</f>
        <v>0</v>
      </c>
      <c r="H126" s="12">
        <f>F126+G126</f>
        <v>32.377861907337298</v>
      </c>
      <c r="I126" s="13">
        <f>$I$1*1.29</f>
        <v>62752.695</v>
      </c>
      <c r="J126" s="13">
        <f>H126*I126</f>
        <v>2031798.0930232557</v>
      </c>
      <c r="K126" s="13">
        <f>J126*0.3104</f>
        <v>630670.12807441864</v>
      </c>
      <c r="L126" s="13">
        <v>0</v>
      </c>
      <c r="M126" s="13">
        <f>J126+K126+L126</f>
        <v>2662468.2210976742</v>
      </c>
      <c r="N126" s="14">
        <v>0</v>
      </c>
      <c r="O126" s="14">
        <f>IF(N126&gt;0,N126,M126)</f>
        <v>2662468.2210976742</v>
      </c>
    </row>
    <row r="127" spans="1:15" ht="13.5" customHeight="1" x14ac:dyDescent="0.35">
      <c r="A127" s="9">
        <v>54006</v>
      </c>
      <c r="B127" s="9" t="s">
        <v>148</v>
      </c>
      <c r="C127" s="10">
        <v>150</v>
      </c>
      <c r="D127" s="11">
        <v>1.25</v>
      </c>
      <c r="E127" s="12">
        <f>IF(C127&lt;200,12,IF(C127&gt;600,15,(C127*0.0075)+10.5))</f>
        <v>12</v>
      </c>
      <c r="F127" s="12">
        <f>C127/E127</f>
        <v>12.5</v>
      </c>
      <c r="G127" s="12">
        <f>D127/E127</f>
        <v>0.10416666666666667</v>
      </c>
      <c r="H127" s="12">
        <f>F127+G127</f>
        <v>12.604166666666666</v>
      </c>
      <c r="I127" s="13">
        <f>$I$1*1.29</f>
        <v>62752.695</v>
      </c>
      <c r="J127" s="13">
        <f>H127*I127</f>
        <v>790945.42656249995</v>
      </c>
      <c r="K127" s="13">
        <f>J127*0.3104</f>
        <v>245509.46040499999</v>
      </c>
      <c r="L127" s="13">
        <v>0</v>
      </c>
      <c r="M127" s="13">
        <f>J127+K127+L127</f>
        <v>1036454.8869675</v>
      </c>
      <c r="N127" s="14">
        <v>0</v>
      </c>
      <c r="O127" s="14">
        <f>IF(N127&gt;0,N127,M127)</f>
        <v>1036454.8869675</v>
      </c>
    </row>
    <row r="128" spans="1:15" ht="13.5" customHeight="1" x14ac:dyDescent="0.35">
      <c r="A128" s="9">
        <v>41005</v>
      </c>
      <c r="B128" s="9" t="s">
        <v>115</v>
      </c>
      <c r="C128" s="10">
        <v>1791.25</v>
      </c>
      <c r="D128" s="11">
        <v>3.25</v>
      </c>
      <c r="E128" s="12">
        <f>IF(C128&lt;200,12,IF(C128&gt;600,15,(C128*0.0075)+10.5))</f>
        <v>15</v>
      </c>
      <c r="F128" s="12">
        <f>C128/E128</f>
        <v>119.41666666666667</v>
      </c>
      <c r="G128" s="12">
        <f>D128/E128</f>
        <v>0.21666666666666667</v>
      </c>
      <c r="H128" s="12">
        <f>F128+G128</f>
        <v>119.63333333333334</v>
      </c>
      <c r="I128" s="13">
        <f>$I$1*1.29</f>
        <v>62752.695</v>
      </c>
      <c r="J128" s="13">
        <f>H128*I128</f>
        <v>7507314.0785000008</v>
      </c>
      <c r="K128" s="13">
        <f>J128*0.3104</f>
        <v>2330270.2899664002</v>
      </c>
      <c r="L128" s="13">
        <v>0</v>
      </c>
      <c r="M128" s="13">
        <f>J128+K128+L128</f>
        <v>9837584.3684664015</v>
      </c>
      <c r="N128" s="14">
        <v>0</v>
      </c>
      <c r="O128" s="14">
        <f>IF(N128&gt;0,N128,M128)</f>
        <v>9837584.3684664015</v>
      </c>
    </row>
    <row r="129" spans="1:15" ht="13.5" customHeight="1" x14ac:dyDescent="0.35">
      <c r="A129" s="9">
        <v>20003</v>
      </c>
      <c r="B129" s="9" t="s">
        <v>71</v>
      </c>
      <c r="C129" s="10">
        <v>352.29</v>
      </c>
      <c r="D129" s="11">
        <v>0</v>
      </c>
      <c r="E129" s="12">
        <f>IF(C129&lt;200,12,IF(C129&gt;600,15,(C129*0.0075)+10.5))</f>
        <v>13.142175</v>
      </c>
      <c r="F129" s="12">
        <f>C129/E129</f>
        <v>26.806065206101731</v>
      </c>
      <c r="G129" s="12">
        <f>D129/E129</f>
        <v>0</v>
      </c>
      <c r="H129" s="12">
        <f>F129+G129</f>
        <v>26.806065206101731</v>
      </c>
      <c r="I129" s="13">
        <f>$I$1*1.29</f>
        <v>62752.695</v>
      </c>
      <c r="J129" s="13">
        <f>H129*I129</f>
        <v>1682152.834028614</v>
      </c>
      <c r="K129" s="13">
        <f>J129*0.3104</f>
        <v>522140.2396824818</v>
      </c>
      <c r="L129" s="13">
        <v>0</v>
      </c>
      <c r="M129" s="13">
        <f>J129+K129+L129</f>
        <v>2204293.0737110958</v>
      </c>
      <c r="N129" s="14">
        <v>0</v>
      </c>
      <c r="O129" s="14">
        <f>IF(N129&gt;0,N129,M129)</f>
        <v>2204293.0737110958</v>
      </c>
    </row>
    <row r="130" spans="1:15" ht="13.5" customHeight="1" x14ac:dyDescent="0.35">
      <c r="A130" s="9">
        <v>66001</v>
      </c>
      <c r="B130" s="9" t="s">
        <v>174</v>
      </c>
      <c r="C130" s="10">
        <v>2060.3000000000002</v>
      </c>
      <c r="D130" s="11">
        <v>4</v>
      </c>
      <c r="E130" s="12">
        <f>IF(C130&lt;200,12,IF(C130&gt;600,15,(C130*0.0075)+10.5))</f>
        <v>15</v>
      </c>
      <c r="F130" s="12">
        <f>C130/E130</f>
        <v>137.35333333333335</v>
      </c>
      <c r="G130" s="12">
        <f>D130/E130</f>
        <v>0.26666666666666666</v>
      </c>
      <c r="H130" s="12">
        <f>F130+G130</f>
        <v>137.62000000000003</v>
      </c>
      <c r="I130" s="13">
        <f>$I$1*1.29</f>
        <v>62752.695</v>
      </c>
      <c r="J130" s="13">
        <f>H130*I130</f>
        <v>8636025.885900002</v>
      </c>
      <c r="K130" s="13">
        <f>J130*0.3104</f>
        <v>2680622.4349833606</v>
      </c>
      <c r="L130" s="13">
        <v>6425</v>
      </c>
      <c r="M130" s="13">
        <f>J130+K130+L130</f>
        <v>11323073.320883363</v>
      </c>
      <c r="N130" s="14">
        <v>0</v>
      </c>
      <c r="O130" s="14">
        <f>IF(N130&gt;0,N130,M130)</f>
        <v>11323073.320883363</v>
      </c>
    </row>
    <row r="131" spans="1:15" ht="13.5" customHeight="1" x14ac:dyDescent="0.35">
      <c r="A131" s="9">
        <v>33005</v>
      </c>
      <c r="B131" s="9" t="s">
        <v>98</v>
      </c>
      <c r="C131" s="10">
        <v>151</v>
      </c>
      <c r="D131" s="11">
        <v>0</v>
      </c>
      <c r="E131" s="12">
        <f>IF(C131&lt;200,12,IF(C131&gt;600,15,(C131*0.0075)+10.5))</f>
        <v>12</v>
      </c>
      <c r="F131" s="12">
        <f>C131/E131</f>
        <v>12.583333333333334</v>
      </c>
      <c r="G131" s="12">
        <f>D131/E131</f>
        <v>0</v>
      </c>
      <c r="H131" s="12">
        <f>F131+G131</f>
        <v>12.583333333333334</v>
      </c>
      <c r="I131" s="13">
        <f>$I$1*1.29</f>
        <v>62752.695</v>
      </c>
      <c r="J131" s="13">
        <f>H131*I131</f>
        <v>789638.07874999999</v>
      </c>
      <c r="K131" s="13">
        <f>J131*0.3104</f>
        <v>245103.659644</v>
      </c>
      <c r="L131" s="13">
        <v>0</v>
      </c>
      <c r="M131" s="13">
        <f>J131+K131+L131</f>
        <v>1034741.738394</v>
      </c>
      <c r="N131" s="14">
        <v>0</v>
      </c>
      <c r="O131" s="14">
        <f>IF(N131&gt;0,N131,M131)</f>
        <v>1034741.738394</v>
      </c>
    </row>
    <row r="132" spans="1:15" ht="13.5" customHeight="1" x14ac:dyDescent="0.35">
      <c r="A132" s="9">
        <v>49006</v>
      </c>
      <c r="B132" s="9" t="s">
        <v>133</v>
      </c>
      <c r="C132" s="10">
        <v>921</v>
      </c>
      <c r="D132" s="11">
        <v>6.25</v>
      </c>
      <c r="E132" s="12">
        <f>IF(C132&lt;200,12,IF(C132&gt;600,15,(C132*0.0075)+10.5))</f>
        <v>15</v>
      </c>
      <c r="F132" s="12">
        <f>C132/E132</f>
        <v>61.4</v>
      </c>
      <c r="G132" s="12">
        <f>D132/E132</f>
        <v>0.41666666666666669</v>
      </c>
      <c r="H132" s="12">
        <f>F132+G132</f>
        <v>61.816666666666663</v>
      </c>
      <c r="I132" s="13">
        <f>$I$1*1.29</f>
        <v>62752.695</v>
      </c>
      <c r="J132" s="13">
        <f>H132*I132</f>
        <v>3879162.4292499996</v>
      </c>
      <c r="K132" s="13">
        <f>J132*0.3104</f>
        <v>1204092.0180392</v>
      </c>
      <c r="L132" s="13">
        <v>0</v>
      </c>
      <c r="M132" s="13">
        <f>J132+K132+L132</f>
        <v>5083254.4472891996</v>
      </c>
      <c r="N132" s="14">
        <v>0</v>
      </c>
      <c r="O132" s="14">
        <f>IF(N132&gt;0,N132,M132)</f>
        <v>5083254.4472891996</v>
      </c>
    </row>
    <row r="133" spans="1:15" ht="13.5" customHeight="1" x14ac:dyDescent="0.35">
      <c r="A133" s="9">
        <v>13001</v>
      </c>
      <c r="B133" s="9" t="s">
        <v>53</v>
      </c>
      <c r="C133" s="10">
        <v>1219.79</v>
      </c>
      <c r="D133" s="11">
        <v>2.25</v>
      </c>
      <c r="E133" s="12">
        <f>IF(C133&lt;200,12,IF(C133&gt;600,15,(C133*0.0075)+10.5))</f>
        <v>15</v>
      </c>
      <c r="F133" s="12">
        <f>C133/E133</f>
        <v>81.319333333333333</v>
      </c>
      <c r="G133" s="12">
        <f>D133/E133</f>
        <v>0.15</v>
      </c>
      <c r="H133" s="12">
        <f>F133+G133</f>
        <v>81.469333333333338</v>
      </c>
      <c r="I133" s="13">
        <f>$I$1*1.29</f>
        <v>62752.695</v>
      </c>
      <c r="J133" s="13">
        <f>H133*I133</f>
        <v>5112420.22652</v>
      </c>
      <c r="K133" s="13">
        <f>J133*0.3104</f>
        <v>1586895.2383118081</v>
      </c>
      <c r="L133" s="13">
        <v>0</v>
      </c>
      <c r="M133" s="13">
        <f>J133+K133+L133</f>
        <v>6699315.4648318086</v>
      </c>
      <c r="N133" s="14">
        <v>0</v>
      </c>
      <c r="O133" s="14">
        <f>IF(N133&gt;0,N133,M133)</f>
        <v>6699315.4648318086</v>
      </c>
    </row>
    <row r="134" spans="1:15" ht="13.5" customHeight="1" x14ac:dyDescent="0.35">
      <c r="A134" s="9">
        <v>60006</v>
      </c>
      <c r="B134" s="9" t="s">
        <v>163</v>
      </c>
      <c r="C134" s="10">
        <v>344</v>
      </c>
      <c r="D134" s="11">
        <v>3</v>
      </c>
      <c r="E134" s="12">
        <f>IF(C134&lt;200,12,IF(C134&gt;600,15,(C134*0.0075)+10.5))</f>
        <v>13.08</v>
      </c>
      <c r="F134" s="12">
        <f>C134/E134</f>
        <v>26.299694189602448</v>
      </c>
      <c r="G134" s="12">
        <f>D134/E134</f>
        <v>0.2293577981651376</v>
      </c>
      <c r="H134" s="12">
        <f>F134+G134</f>
        <v>26.529051987767584</v>
      </c>
      <c r="I134" s="13">
        <f>$I$1*1.29</f>
        <v>62752.695</v>
      </c>
      <c r="J134" s="13">
        <f>H134*I134</f>
        <v>1664769.5080275228</v>
      </c>
      <c r="K134" s="13">
        <f>J134*0.3104</f>
        <v>516744.4552917431</v>
      </c>
      <c r="L134" s="13">
        <v>0</v>
      </c>
      <c r="M134" s="13">
        <f>J134+K134+L134</f>
        <v>2181513.9633192657</v>
      </c>
      <c r="N134" s="14">
        <v>0</v>
      </c>
      <c r="O134" s="14">
        <f>IF(N134&gt;0,N134,M134)</f>
        <v>2181513.9633192657</v>
      </c>
    </row>
    <row r="135" spans="1:15" ht="13.5" customHeight="1" x14ac:dyDescent="0.35">
      <c r="A135" s="9">
        <v>11004</v>
      </c>
      <c r="B135" s="9" t="s">
        <v>49</v>
      </c>
      <c r="C135" s="10">
        <v>848.99</v>
      </c>
      <c r="D135" s="11">
        <v>0.25</v>
      </c>
      <c r="E135" s="12">
        <f>IF(C135&lt;200,12,IF(C135&gt;600,15,(C135*0.0075)+10.5))</f>
        <v>15</v>
      </c>
      <c r="F135" s="12">
        <f>C135/E135</f>
        <v>56.599333333333334</v>
      </c>
      <c r="G135" s="12">
        <f>D135/E135</f>
        <v>1.6666666666666666E-2</v>
      </c>
      <c r="H135" s="12">
        <f>F135+G135</f>
        <v>56.616</v>
      </c>
      <c r="I135" s="13">
        <f>$I$1*1.29</f>
        <v>62752.695</v>
      </c>
      <c r="J135" s="13">
        <f>H135*I135</f>
        <v>3552806.5801200001</v>
      </c>
      <c r="K135" s="13">
        <f>J135*0.3104</f>
        <v>1102791.1624692481</v>
      </c>
      <c r="L135" s="13">
        <v>0</v>
      </c>
      <c r="M135" s="13">
        <f>J135+K135+L135</f>
        <v>4655597.7425892483</v>
      </c>
      <c r="N135" s="14">
        <v>0</v>
      </c>
      <c r="O135" s="14">
        <f>IF(N135&gt;0,N135,M135)</f>
        <v>4655597.7425892483</v>
      </c>
    </row>
    <row r="136" spans="1:15" ht="13.5" customHeight="1" x14ac:dyDescent="0.35">
      <c r="A136" s="9">
        <v>51005</v>
      </c>
      <c r="B136" s="9" t="s">
        <v>141</v>
      </c>
      <c r="C136" s="10">
        <v>257</v>
      </c>
      <c r="D136" s="11">
        <v>0</v>
      </c>
      <c r="E136" s="12">
        <f>IF(C136&lt;200,12,IF(C136&gt;600,15,(C136*0.0075)+10.5))</f>
        <v>12.4275</v>
      </c>
      <c r="F136" s="12">
        <f>C136/E136</f>
        <v>20.679943673305171</v>
      </c>
      <c r="G136" s="12">
        <f>D136/E136</f>
        <v>0</v>
      </c>
      <c r="H136" s="12">
        <f>F136+G136</f>
        <v>20.679943673305171</v>
      </c>
      <c r="I136" s="13">
        <f>$I$1*1.29</f>
        <v>62752.695</v>
      </c>
      <c r="J136" s="13">
        <f>H136*I136</f>
        <v>1297722.1979480991</v>
      </c>
      <c r="K136" s="13">
        <f>J136*0.3104</f>
        <v>402812.97024308995</v>
      </c>
      <c r="L136" s="13">
        <v>0</v>
      </c>
      <c r="M136" s="13">
        <f>J136+K136+L136</f>
        <v>1700535.1681911889</v>
      </c>
      <c r="N136" s="14">
        <v>0</v>
      </c>
      <c r="O136" s="14">
        <f>IF(N136&gt;0,N136,M136)</f>
        <v>1700535.1681911889</v>
      </c>
    </row>
    <row r="137" spans="1:15" ht="13.5" customHeight="1" x14ac:dyDescent="0.35">
      <c r="A137" s="9">
        <v>6005</v>
      </c>
      <c r="B137" s="9" t="s">
        <v>41</v>
      </c>
      <c r="C137" s="10">
        <v>313</v>
      </c>
      <c r="D137" s="11">
        <v>0</v>
      </c>
      <c r="E137" s="12">
        <f>IF(C137&lt;200,12,IF(C137&gt;600,15,(C137*0.0075)+10.5))</f>
        <v>12.8475</v>
      </c>
      <c r="F137" s="12">
        <f>C137/E137</f>
        <v>24.362716481805798</v>
      </c>
      <c r="G137" s="12">
        <f>D137/E137</f>
        <v>0</v>
      </c>
      <c r="H137" s="12">
        <f>F137+G137</f>
        <v>24.362716481805798</v>
      </c>
      <c r="I137" s="13">
        <f>$I$1*1.29</f>
        <v>62752.695</v>
      </c>
      <c r="J137" s="13">
        <f>H137*I137</f>
        <v>1528826.1167542322</v>
      </c>
      <c r="K137" s="13">
        <f>J137*0.3104</f>
        <v>474547.62664051371</v>
      </c>
      <c r="L137" s="13">
        <v>0</v>
      </c>
      <c r="M137" s="13">
        <f>J137+K137+L137</f>
        <v>2003373.743394746</v>
      </c>
      <c r="N137" s="14">
        <v>0</v>
      </c>
      <c r="O137" s="14">
        <f>IF(N137&gt;0,N137,M137)</f>
        <v>2003373.743394746</v>
      </c>
    </row>
    <row r="138" spans="1:15" ht="13.5" customHeight="1" x14ac:dyDescent="0.35">
      <c r="A138" s="9">
        <v>14004</v>
      </c>
      <c r="B138" s="9" t="s">
        <v>57</v>
      </c>
      <c r="C138" s="10">
        <v>3930.72</v>
      </c>
      <c r="D138" s="11">
        <v>6.75</v>
      </c>
      <c r="E138" s="12">
        <f>IF(C138&lt;200,12,IF(C138&gt;600,15,(C138*0.0075)+10.5))</f>
        <v>15</v>
      </c>
      <c r="F138" s="12">
        <f>C138/E138</f>
        <v>262.048</v>
      </c>
      <c r="G138" s="12">
        <f>D138/E138</f>
        <v>0.45</v>
      </c>
      <c r="H138" s="12">
        <f>F138+G138</f>
        <v>262.49799999999999</v>
      </c>
      <c r="I138" s="13">
        <f>$I$1*1.29</f>
        <v>62752.695</v>
      </c>
      <c r="J138" s="13">
        <f>H138*I138</f>
        <v>16472456.932109999</v>
      </c>
      <c r="K138" s="13">
        <f>J138*0.3104</f>
        <v>5113050.6317269439</v>
      </c>
      <c r="L138" s="13">
        <v>0</v>
      </c>
      <c r="M138" s="13">
        <f>J138+K138+L138</f>
        <v>21585507.563836943</v>
      </c>
      <c r="N138" s="14">
        <v>0</v>
      </c>
      <c r="O138" s="14">
        <f>IF(N138&gt;0,N138,M138)</f>
        <v>21585507.563836943</v>
      </c>
    </row>
    <row r="139" spans="1:15" ht="13.5" customHeight="1" x14ac:dyDescent="0.35">
      <c r="A139" s="9">
        <v>18003</v>
      </c>
      <c r="B139" s="9" t="s">
        <v>67</v>
      </c>
      <c r="C139" s="10">
        <v>169</v>
      </c>
      <c r="D139" s="11">
        <v>0</v>
      </c>
      <c r="E139" s="12">
        <f>IF(C139&lt;200,12,IF(C139&gt;600,15,(C139*0.0075)+10.5))</f>
        <v>12</v>
      </c>
      <c r="F139" s="12">
        <f>C139/E139</f>
        <v>14.083333333333334</v>
      </c>
      <c r="G139" s="12">
        <f>D139/E139</f>
        <v>0</v>
      </c>
      <c r="H139" s="12">
        <f>F139+G139</f>
        <v>14.083333333333334</v>
      </c>
      <c r="I139" s="13">
        <f>$I$1*1.29</f>
        <v>62752.695</v>
      </c>
      <c r="J139" s="13">
        <f>H139*I139</f>
        <v>883767.12125000008</v>
      </c>
      <c r="K139" s="13">
        <f>J139*0.3104</f>
        <v>274321.31443600002</v>
      </c>
      <c r="L139" s="13">
        <v>0</v>
      </c>
      <c r="M139" s="13">
        <f>J139+K139+L139</f>
        <v>1158088.4356860002</v>
      </c>
      <c r="N139" s="14">
        <v>0</v>
      </c>
      <c r="O139" s="14">
        <f>IF(N139&gt;0,N139,M139)</f>
        <v>1158088.4356860002</v>
      </c>
    </row>
    <row r="140" spans="1:15" ht="13.5" customHeight="1" x14ac:dyDescent="0.35">
      <c r="A140" s="9">
        <v>14005</v>
      </c>
      <c r="B140" s="9" t="s">
        <v>58</v>
      </c>
      <c r="C140" s="10">
        <v>246</v>
      </c>
      <c r="D140" s="11">
        <v>0</v>
      </c>
      <c r="E140" s="12">
        <f>IF(C140&lt;200,12,IF(C140&gt;600,15,(C140*0.0075)+10.5))</f>
        <v>12.345000000000001</v>
      </c>
      <c r="F140" s="12">
        <f>C140/E140</f>
        <v>19.927095990279465</v>
      </c>
      <c r="G140" s="12">
        <f>D140/E140</f>
        <v>0</v>
      </c>
      <c r="H140" s="12">
        <f>F140+G140</f>
        <v>19.927095990279465</v>
      </c>
      <c r="I140" s="13">
        <f>$I$1*1.29</f>
        <v>62752.695</v>
      </c>
      <c r="J140" s="13">
        <f>H140*I140</f>
        <v>1250478.9769137301</v>
      </c>
      <c r="K140" s="13">
        <f>J140*0.3104</f>
        <v>388148.67443402187</v>
      </c>
      <c r="L140" s="13">
        <v>0</v>
      </c>
      <c r="M140" s="13">
        <f>J140+K140+L140</f>
        <v>1638627.651347752</v>
      </c>
      <c r="N140" s="14">
        <v>0</v>
      </c>
      <c r="O140" s="14">
        <f>IF(N140&gt;0,N140,M140)</f>
        <v>1638627.651347752</v>
      </c>
    </row>
    <row r="141" spans="1:15" ht="13.5" customHeight="1" x14ac:dyDescent="0.35">
      <c r="A141" s="9">
        <v>18005</v>
      </c>
      <c r="B141" s="9" t="s">
        <v>68</v>
      </c>
      <c r="C141" s="10">
        <v>537</v>
      </c>
      <c r="D141" s="11">
        <v>0</v>
      </c>
      <c r="E141" s="12">
        <f>IF(C141&lt;200,12,IF(C141&gt;600,15,(C141*0.0075)+10.5))</f>
        <v>14.5275</v>
      </c>
      <c r="F141" s="12">
        <f>C141/E141</f>
        <v>36.964377903975219</v>
      </c>
      <c r="G141" s="12">
        <f>D141/E141</f>
        <v>0</v>
      </c>
      <c r="H141" s="12">
        <f>F141+G141</f>
        <v>36.964377903975219</v>
      </c>
      <c r="I141" s="13">
        <f>$I$1*1.29</f>
        <v>62752.695</v>
      </c>
      <c r="J141" s="13">
        <f>H141*I141</f>
        <v>2319614.3324728962</v>
      </c>
      <c r="K141" s="13">
        <f>J141*0.3104</f>
        <v>720008.28879958706</v>
      </c>
      <c r="L141" s="13">
        <v>0</v>
      </c>
      <c r="M141" s="13">
        <f>J141+K141+L141</f>
        <v>3039622.6212724834</v>
      </c>
      <c r="N141" s="14">
        <v>0</v>
      </c>
      <c r="O141" s="14">
        <f>IF(N141&gt;0,N141,M141)</f>
        <v>3039622.6212724834</v>
      </c>
    </row>
    <row r="142" spans="1:15" ht="13.5" customHeight="1" x14ac:dyDescent="0.35">
      <c r="A142" s="9">
        <v>36002</v>
      </c>
      <c r="B142" s="9" t="s">
        <v>101</v>
      </c>
      <c r="C142" s="10">
        <v>332</v>
      </c>
      <c r="D142" s="11">
        <v>5</v>
      </c>
      <c r="E142" s="12">
        <f>IF(C142&lt;200,12,IF(C142&gt;600,15,(C142*0.0075)+10.5))</f>
        <v>12.99</v>
      </c>
      <c r="F142" s="12">
        <f>C142/E142</f>
        <v>25.558121632024633</v>
      </c>
      <c r="G142" s="12">
        <f>D142/E142</f>
        <v>0.38491147036181678</v>
      </c>
      <c r="H142" s="12">
        <f>F142+G142</f>
        <v>25.943033102386451</v>
      </c>
      <c r="I142" s="13">
        <f>$I$1*1.29</f>
        <v>62752.695</v>
      </c>
      <c r="J142" s="13">
        <f>H142*I142</f>
        <v>1627995.2436489607</v>
      </c>
      <c r="K142" s="13">
        <f>J142*0.3104</f>
        <v>505329.72362863744</v>
      </c>
      <c r="L142" s="13">
        <v>0</v>
      </c>
      <c r="M142" s="13">
        <f>J142+K142+L142</f>
        <v>2133324.9672775981</v>
      </c>
      <c r="N142" s="14">
        <v>0</v>
      </c>
      <c r="O142" s="14">
        <f>IF(N142&gt;0,N142,M142)</f>
        <v>2133324.9672775981</v>
      </c>
    </row>
    <row r="143" spans="1:15" ht="13.5" customHeight="1" x14ac:dyDescent="0.35">
      <c r="A143" s="9">
        <v>49007</v>
      </c>
      <c r="B143" s="9" t="s">
        <v>134</v>
      </c>
      <c r="C143" s="10">
        <v>1364.2</v>
      </c>
      <c r="D143" s="11">
        <v>1</v>
      </c>
      <c r="E143" s="12">
        <f>IF(C143&lt;200,12,IF(C143&gt;600,15,(C143*0.0075)+10.5))</f>
        <v>15</v>
      </c>
      <c r="F143" s="12">
        <f>C143/E143</f>
        <v>90.946666666666673</v>
      </c>
      <c r="G143" s="12">
        <f>D143/E143</f>
        <v>6.6666666666666666E-2</v>
      </c>
      <c r="H143" s="12">
        <f>F143+G143</f>
        <v>91.013333333333335</v>
      </c>
      <c r="I143" s="13">
        <f>$I$1*1.29</f>
        <v>62752.695</v>
      </c>
      <c r="J143" s="13">
        <f>H143*I143</f>
        <v>5711331.9476000005</v>
      </c>
      <c r="K143" s="13">
        <f>J143*0.3104</f>
        <v>1772797.4365350401</v>
      </c>
      <c r="L143" s="13">
        <v>0</v>
      </c>
      <c r="M143" s="13">
        <f>J143+K143+L143</f>
        <v>7484129.3841350405</v>
      </c>
      <c r="N143" s="14">
        <v>0</v>
      </c>
      <c r="O143" s="14">
        <f>IF(N143&gt;0,N143,M143)</f>
        <v>7484129.3841350405</v>
      </c>
    </row>
    <row r="144" spans="1:15" ht="13.5" customHeight="1" x14ac:dyDescent="0.35">
      <c r="A144" s="9">
        <v>1003</v>
      </c>
      <c r="B144" s="9" t="s">
        <v>26</v>
      </c>
      <c r="C144" s="10">
        <v>116</v>
      </c>
      <c r="D144" s="33" t="s">
        <v>27</v>
      </c>
      <c r="E144" s="34"/>
      <c r="F144" s="34"/>
      <c r="G144" s="34"/>
      <c r="H144" s="34"/>
      <c r="I144" s="34"/>
      <c r="J144" s="34"/>
      <c r="K144" s="34"/>
      <c r="L144" s="34"/>
      <c r="M144" s="35"/>
      <c r="N144" s="14">
        <v>926292.50109090912</v>
      </c>
      <c r="O144" s="14">
        <f>IF(N144&gt;0,N144,M144)</f>
        <v>926292.50109090912</v>
      </c>
    </row>
    <row r="145" spans="1:15" ht="13.5" customHeight="1" x14ac:dyDescent="0.35">
      <c r="A145" s="9">
        <v>47001</v>
      </c>
      <c r="B145" s="9" t="s">
        <v>126</v>
      </c>
      <c r="C145" s="10">
        <v>404</v>
      </c>
      <c r="D145" s="11">
        <v>0.5</v>
      </c>
      <c r="E145" s="12">
        <f>IF(C145&lt;200,12,IF(C145&gt;600,15,(C145*0.0075)+10.5))</f>
        <v>13.53</v>
      </c>
      <c r="F145" s="12">
        <f>C145/E145</f>
        <v>29.859571322985957</v>
      </c>
      <c r="G145" s="12">
        <f>D145/E145</f>
        <v>3.6954915003695493E-2</v>
      </c>
      <c r="H145" s="12">
        <f>F145+G145</f>
        <v>29.896526237989651</v>
      </c>
      <c r="I145" s="13">
        <f>$I$1*1.29</f>
        <v>62752.695</v>
      </c>
      <c r="J145" s="13">
        <f>H145*I145</f>
        <v>1876087.592572062</v>
      </c>
      <c r="K145" s="13">
        <f>J145*0.3104</f>
        <v>582337.5887343681</v>
      </c>
      <c r="L145" s="13">
        <v>0</v>
      </c>
      <c r="M145" s="13">
        <f>J145+K145+L145</f>
        <v>2458425.1813064301</v>
      </c>
      <c r="N145" s="14">
        <v>0</v>
      </c>
      <c r="O145" s="14">
        <f>IF(N145&gt;0,N145,M145)</f>
        <v>2458425.1813064301</v>
      </c>
    </row>
    <row r="146" spans="1:15" ht="13.5" customHeight="1" x14ac:dyDescent="0.35">
      <c r="A146" s="9">
        <v>12003</v>
      </c>
      <c r="B146" s="9" t="s">
        <v>52</v>
      </c>
      <c r="C146" s="10">
        <v>237</v>
      </c>
      <c r="D146" s="11">
        <v>7</v>
      </c>
      <c r="E146" s="12">
        <f>IF(C146&lt;200,12,IF(C146&gt;600,15,(C146*0.0075)+10.5))</f>
        <v>12.2775</v>
      </c>
      <c r="F146" s="12">
        <f>C146/E146</f>
        <v>19.303604153940135</v>
      </c>
      <c r="G146" s="12">
        <f>D146/E146</f>
        <v>0.57014864589696601</v>
      </c>
      <c r="H146" s="12">
        <f>F146+G146</f>
        <v>19.873752799837103</v>
      </c>
      <c r="I146" s="13">
        <f>$I$1*1.29</f>
        <v>62752.695</v>
      </c>
      <c r="J146" s="13">
        <f>H146*I146</f>
        <v>1247131.5479535738</v>
      </c>
      <c r="K146" s="13">
        <f>J146*0.3104</f>
        <v>387109.6324847893</v>
      </c>
      <c r="L146" s="13">
        <v>0</v>
      </c>
      <c r="M146" s="13">
        <f>J146+K146+L146</f>
        <v>1634241.180438363</v>
      </c>
      <c r="N146" s="14">
        <v>0</v>
      </c>
      <c r="O146" s="14">
        <f>IF(N146&gt;0,N146,M146)</f>
        <v>1634241.180438363</v>
      </c>
    </row>
    <row r="147" spans="1:15" ht="13.5" customHeight="1" x14ac:dyDescent="0.35">
      <c r="A147" s="9">
        <v>54007</v>
      </c>
      <c r="B147" s="9" t="s">
        <v>149</v>
      </c>
      <c r="C147" s="10">
        <v>222</v>
      </c>
      <c r="D147" s="11">
        <v>0</v>
      </c>
      <c r="E147" s="12">
        <f>IF(C147&lt;200,12,IF(C147&gt;600,15,(C147*0.0075)+10.5))</f>
        <v>12.164999999999999</v>
      </c>
      <c r="F147" s="12">
        <f>C147/E147</f>
        <v>18.249075215782984</v>
      </c>
      <c r="G147" s="12">
        <f>D147/E147</f>
        <v>0</v>
      </c>
      <c r="H147" s="12">
        <f>F147+G147</f>
        <v>18.249075215782984</v>
      </c>
      <c r="I147" s="13">
        <f>$I$1*1.29</f>
        <v>62752.695</v>
      </c>
      <c r="J147" s="13">
        <f>H147*I147</f>
        <v>1145178.6510480887</v>
      </c>
      <c r="K147" s="13">
        <f>J147*0.3104</f>
        <v>355463.45328532672</v>
      </c>
      <c r="L147" s="13">
        <v>0</v>
      </c>
      <c r="M147" s="13">
        <f>J147+K147+L147</f>
        <v>1500642.1043334154</v>
      </c>
      <c r="N147" s="14">
        <v>0</v>
      </c>
      <c r="O147" s="14">
        <f>IF(N147&gt;0,N147,M147)</f>
        <v>1500642.1043334154</v>
      </c>
    </row>
    <row r="148" spans="1:15" ht="13.5" customHeight="1" x14ac:dyDescent="0.35">
      <c r="A148" s="9">
        <v>59002</v>
      </c>
      <c r="B148" s="9" t="s">
        <v>158</v>
      </c>
      <c r="C148" s="10">
        <v>723</v>
      </c>
      <c r="D148" s="11">
        <v>0.25</v>
      </c>
      <c r="E148" s="12">
        <f>IF(C148&lt;200,12,IF(C148&gt;600,15,(C148*0.0075)+10.5))</f>
        <v>15</v>
      </c>
      <c r="F148" s="12">
        <f>C148/E148</f>
        <v>48.2</v>
      </c>
      <c r="G148" s="12">
        <f>D148/E148</f>
        <v>1.6666666666666666E-2</v>
      </c>
      <c r="H148" s="12">
        <f>F148+G148</f>
        <v>48.216666666666669</v>
      </c>
      <c r="I148" s="13">
        <f>$I$1*1.29</f>
        <v>62752.695</v>
      </c>
      <c r="J148" s="13">
        <f>H148*I148</f>
        <v>3025725.7772500003</v>
      </c>
      <c r="K148" s="13">
        <f>J148*0.3104</f>
        <v>939185.28125840006</v>
      </c>
      <c r="L148" s="13">
        <v>0</v>
      </c>
      <c r="M148" s="13">
        <f>J148+K148+L148</f>
        <v>3964911.0585084003</v>
      </c>
      <c r="N148" s="14">
        <v>0</v>
      </c>
      <c r="O148" s="14">
        <f>IF(N148&gt;0,N148,M148)</f>
        <v>3964911.0585084003</v>
      </c>
    </row>
    <row r="149" spans="1:15" ht="13.5" customHeight="1" x14ac:dyDescent="0.35">
      <c r="A149" s="16">
        <v>2006</v>
      </c>
      <c r="B149" s="9" t="s">
        <v>30</v>
      </c>
      <c r="C149" s="10">
        <v>362</v>
      </c>
      <c r="D149" s="11">
        <v>0.75</v>
      </c>
      <c r="E149" s="12">
        <f>IF(C149&lt;200,12,IF(C149&gt;600,15,(C149*0.0075)+10.5))</f>
        <v>13.215</v>
      </c>
      <c r="F149" s="12">
        <f>C149/E149</f>
        <v>27.393113885735907</v>
      </c>
      <c r="G149" s="12">
        <f>D149/E149</f>
        <v>5.6753688989784334E-2</v>
      </c>
      <c r="H149" s="12">
        <f>F149+G149</f>
        <v>27.44986757472569</v>
      </c>
      <c r="I149" s="13">
        <f>$I$1*1.29</f>
        <v>62752.695</v>
      </c>
      <c r="J149" s="13">
        <f>H149*I149</f>
        <v>1722553.167707151</v>
      </c>
      <c r="K149" s="13">
        <f>J149*0.3104</f>
        <v>534680.50325629965</v>
      </c>
      <c r="L149" s="13">
        <v>0</v>
      </c>
      <c r="M149" s="13">
        <f>J149+K149+L149</f>
        <v>2257233.6709634508</v>
      </c>
      <c r="N149" s="14">
        <v>0</v>
      </c>
      <c r="O149" s="14">
        <f>IF(N149&gt;0,N149,M149)</f>
        <v>2257233.6709634508</v>
      </c>
    </row>
    <row r="150" spans="1:15" ht="13.5" customHeight="1" x14ac:dyDescent="0.35">
      <c r="A150" s="9">
        <v>55004</v>
      </c>
      <c r="B150" s="9" t="s">
        <v>150</v>
      </c>
      <c r="C150" s="10">
        <v>233</v>
      </c>
      <c r="D150" s="11">
        <v>0.75</v>
      </c>
      <c r="E150" s="12">
        <f>IF(C150&lt;200,12,IF(C150&gt;600,15,(C150*0.0075)+10.5))</f>
        <v>12.2475</v>
      </c>
      <c r="F150" s="12">
        <f>C150/E150</f>
        <v>19.024290671565623</v>
      </c>
      <c r="G150" s="12">
        <f>D150/E150</f>
        <v>6.12369871402327E-2</v>
      </c>
      <c r="H150" s="12">
        <f>F150+G150</f>
        <v>19.085527658705857</v>
      </c>
      <c r="I150" s="13">
        <f>$I$1*1.29</f>
        <v>62752.695</v>
      </c>
      <c r="J150" s="13">
        <f>H150*I150</f>
        <v>1197668.2960808328</v>
      </c>
      <c r="K150" s="13">
        <f>J150*0.3104</f>
        <v>371756.23910349054</v>
      </c>
      <c r="L150" s="13">
        <v>0</v>
      </c>
      <c r="M150" s="13">
        <f>J150+K150+L150</f>
        <v>1569424.5351843233</v>
      </c>
      <c r="N150" s="14">
        <v>0</v>
      </c>
      <c r="O150" s="14">
        <f>IF(N150&gt;0,N150,M150)</f>
        <v>1569424.5351843233</v>
      </c>
    </row>
    <row r="151" spans="1:15" ht="13.5" customHeight="1" x14ac:dyDescent="0.35">
      <c r="A151" s="9">
        <v>63003</v>
      </c>
      <c r="B151" s="9" t="s">
        <v>171</v>
      </c>
      <c r="C151" s="10">
        <v>2723.12</v>
      </c>
      <c r="D151" s="11">
        <v>12.25</v>
      </c>
      <c r="E151" s="12">
        <f>IF(C151&lt;200,12,IF(C151&gt;600,15,(C151*0.0075)+10.5))</f>
        <v>15</v>
      </c>
      <c r="F151" s="12">
        <f>C151/E151</f>
        <v>181.54133333333331</v>
      </c>
      <c r="G151" s="12">
        <f>D151/E151</f>
        <v>0.81666666666666665</v>
      </c>
      <c r="H151" s="12">
        <f>F151+G151</f>
        <v>182.35799999999998</v>
      </c>
      <c r="I151" s="13">
        <f>$I$1*1.29</f>
        <v>62752.695</v>
      </c>
      <c r="J151" s="13">
        <f>H151*I151</f>
        <v>11443455.954809999</v>
      </c>
      <c r="K151" s="13">
        <f>J151*0.3104</f>
        <v>3552048.7283730237</v>
      </c>
      <c r="L151" s="13">
        <v>0</v>
      </c>
      <c r="M151" s="13">
        <f>J151+K151+L151</f>
        <v>14995504.683183022</v>
      </c>
      <c r="N151" s="14">
        <v>0</v>
      </c>
      <c r="O151" s="14">
        <f>IF(N151&gt;0,N151,M151)</f>
        <v>14995504.683183022</v>
      </c>
    </row>
    <row r="152" spans="1:15" x14ac:dyDescent="0.35">
      <c r="A152" s="17"/>
      <c r="B152" s="17"/>
      <c r="C152" s="10">
        <f>SUM(C3:C151)</f>
        <v>134186.33999999997</v>
      </c>
      <c r="D152" s="10">
        <f>SUM(D3:D151)</f>
        <v>934.25</v>
      </c>
      <c r="E152" s="18"/>
      <c r="F152" s="12">
        <f>SUM(F3:F151)</f>
        <v>9229.1514206441934</v>
      </c>
      <c r="G152" s="18"/>
      <c r="H152" s="12">
        <f>SUM(H3:H151)</f>
        <v>9293.1587773792289</v>
      </c>
      <c r="I152" s="13"/>
      <c r="J152" s="18"/>
      <c r="K152" s="18"/>
      <c r="L152" s="13">
        <f>SUM(L3:L151)</f>
        <v>123337</v>
      </c>
      <c r="M152" s="13">
        <f>SUM(M3:M151)</f>
        <v>764310298.73325872</v>
      </c>
      <c r="N152" s="14">
        <f>SUM(N3:N151)</f>
        <v>3202801.9671221189</v>
      </c>
      <c r="O152" s="14">
        <f>SUM(O3:O151)</f>
        <v>767513100.7003808</v>
      </c>
    </row>
    <row r="153" spans="1:15" ht="16.5" thickBot="1" x14ac:dyDescent="0.4">
      <c r="A153" s="19"/>
      <c r="B153" s="19"/>
      <c r="C153" s="20"/>
    </row>
    <row r="154" spans="1:15" s="30" customFormat="1" ht="17.25" thickTop="1" thickBot="1" x14ac:dyDescent="0.4">
      <c r="A154" s="23" t="s">
        <v>175</v>
      </c>
      <c r="B154" s="24" t="s">
        <v>176</v>
      </c>
      <c r="C154" s="25">
        <v>78</v>
      </c>
      <c r="D154" s="26">
        <v>0</v>
      </c>
      <c r="E154" s="27">
        <f>IF(C154&lt;200,12,IF(C154&gt;600,15,(C154*0.0075)+10.5))</f>
        <v>12</v>
      </c>
      <c r="F154" s="27">
        <f>C154/E154</f>
        <v>6.5</v>
      </c>
      <c r="G154" s="27">
        <f>D154/E154</f>
        <v>0</v>
      </c>
      <c r="H154" s="27">
        <f>F154+G154</f>
        <v>6.5</v>
      </c>
      <c r="I154" s="28">
        <f t="shared" ref="I154" si="0">$I$1*1.29</f>
        <v>62752.695</v>
      </c>
      <c r="J154" s="28">
        <f t="shared" ref="J154" si="1">H154*I154</f>
        <v>407892.51750000002</v>
      </c>
      <c r="K154" s="28">
        <f>J154*0.3104</f>
        <v>126609.83743200001</v>
      </c>
      <c r="L154" s="28">
        <v>0</v>
      </c>
      <c r="M154" s="28">
        <f t="shared" ref="M154" si="2">J154+K154</f>
        <v>534502.35493200005</v>
      </c>
      <c r="N154" s="29">
        <v>0</v>
      </c>
      <c r="O154" s="29">
        <f>IF(N154&gt;0,N154,M154)</f>
        <v>534502.35493200005</v>
      </c>
    </row>
    <row r="155" spans="1:15" ht="16.5" thickTop="1" x14ac:dyDescent="0.35"/>
    <row r="156" spans="1:15" x14ac:dyDescent="0.35">
      <c r="C156" s="32"/>
    </row>
    <row r="157" spans="1:15" x14ac:dyDescent="0.35">
      <c r="C157" s="20"/>
    </row>
  </sheetData>
  <sortState ref="A3:O151">
    <sortCondition ref="B3:B151"/>
  </sortState>
  <mergeCells count="4">
    <mergeCell ref="A1:B1"/>
    <mergeCell ref="D144:M144"/>
    <mergeCell ref="D65:M65"/>
    <mergeCell ref="D73:M73"/>
  </mergeCells>
  <printOptions gridLines="1"/>
  <pageMargins left="0.25" right="0.25" top="0.39" bottom="0.45" header="0.17" footer="0.16"/>
  <pageSetup scale="76" fitToHeight="0" orientation="landscape" cellComments="asDisplayed" r:id="rId1"/>
  <headerFooter alignWithMargins="0">
    <oddHeader xml:space="preserve">&amp;C&amp;"Arial Unicode MS,Regular"&amp;12FY2018 District Need Calculation&amp;"Lucida Sans Unicode,Regular"&amp;14
</oddHeader>
    <oddFooter>&amp;R&amp;"Arial Unicode MS,Regular"&amp;8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FY2018 GSA Need</vt:lpstr>
      <vt:lpstr>'FY2018 GSA Need'!Print_Area</vt:lpstr>
      <vt:lpstr>'FY2018 GSA Need'!Print_Titles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2018-05-24T12:53:06Z</cp:lastPrinted>
  <dcterms:created xsi:type="dcterms:W3CDTF">2018-05-24T12:48:14Z</dcterms:created>
  <dcterms:modified xsi:type="dcterms:W3CDTF">2018-05-24T12:55:48Z</dcterms:modified>
</cp:coreProperties>
</file>