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45" windowWidth="15180" windowHeight="8580"/>
  </bookViews>
  <sheets>
    <sheet name=" Calc 1258" sheetId="1" r:id="rId1"/>
  </sheets>
  <externalReferences>
    <externalReference r:id="rId2"/>
    <externalReference r:id="rId3"/>
    <externalReference r:id="rId4"/>
  </externalReferences>
  <definedNames>
    <definedName name="_51002">[1]Districts!#REF!</definedName>
    <definedName name="_Key1" hidden="1">#REF!</definedName>
    <definedName name="_Order1" hidden="1">255</definedName>
    <definedName name="_Sort" hidden="1">#REF!</definedName>
    <definedName name="Acc_Enrollment">#REF!</definedName>
    <definedName name="ACT_COMPOSITE">#REF!</definedName>
    <definedName name="ACT_NUMBER_TESTED">#REF!</definedName>
    <definedName name="All_Other">#REF!</definedName>
    <definedName name="ATTENDANCE_RATES">#REF!</definedName>
    <definedName name="Average_Daily_Attendance">#REF!</definedName>
    <definedName name="Average_Daily_Membership">#REF!</definedName>
    <definedName name="Average_District_Salary">#REF!</definedName>
    <definedName name="Average_Local_Exper">#REF!</definedName>
    <definedName name="AVERAGE_SCHOOL_SALARY">#REF!</definedName>
    <definedName name="Average_Total_Exper">#REF!</definedName>
    <definedName name="Counselor_FTE">#REF!</definedName>
    <definedName name="Counselor_Ratio">#REF!</definedName>
    <definedName name="County_Gen_Fund_Revenue">#REF!</definedName>
    <definedName name="County_Spec_Fund_Revenue">#REF!</definedName>
    <definedName name="_xlnm.Criteria">#REF!</definedName>
    <definedName name="Cur_Select_01">#REF!</definedName>
    <definedName name="Cur_Select_02">#REF!</definedName>
    <definedName name="_xlnm.Database">#REF!</definedName>
    <definedName name="District">#REF!</definedName>
    <definedName name="District_Attendance_Rate">#REF!</definedName>
    <definedName name="District_Code">#REF!</definedName>
    <definedName name="District_Name">#REF!</definedName>
    <definedName name="DROPOUTS">#REF!</definedName>
    <definedName name="Dropouts_Rate_10">#REF!</definedName>
    <definedName name="Dropouts_Rate_11">#REF!</definedName>
    <definedName name="Dropouts_Rate_12">#REF!</definedName>
    <definedName name="Dropouts_Rate_7">#REF!</definedName>
    <definedName name="Dropouts_Rate_8">#REF!</definedName>
    <definedName name="Dropouts_Rate_9">#REF!</definedName>
    <definedName name="DUX">#REF!</definedName>
    <definedName name="Employee_Benefits">#REF!</definedName>
    <definedName name="Employee_Salaries">#REF!</definedName>
    <definedName name="End_Year_Enrollment">#REF!</definedName>
    <definedName name="Expend_Per_Pupil">#REF!</definedName>
    <definedName name="FALL_ENROLLMENT">#REF!</definedName>
    <definedName name="Federal_Gen_Fund_Revenue">#REF!</definedName>
    <definedName name="Federal_Spec_Fund_Revenue">#REF!</definedName>
    <definedName name="Fill1">#REF!</definedName>
    <definedName name="Fill10">#REF!</definedName>
    <definedName name="Fill11">#REF!</definedName>
    <definedName name="Fill12">#REF!</definedName>
    <definedName name="Fill13">#REF!</definedName>
    <definedName name="Fill14">#REF!</definedName>
    <definedName name="Fill15">#REF!</definedName>
    <definedName name="Fill16">#REF!</definedName>
    <definedName name="Fill17">#REF!</definedName>
    <definedName name="Fill2">#REF!</definedName>
    <definedName name="Fill3">#REF!</definedName>
    <definedName name="Fill4">#REF!</definedName>
    <definedName name="Fill5">#REF!</definedName>
    <definedName name="Fill6">#REF!</definedName>
    <definedName name="Fill7">#REF!</definedName>
    <definedName name="Fill8">#REF!</definedName>
    <definedName name="Fill9">#REF!</definedName>
    <definedName name="Grade_Span">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>[2]Districts!#REF!</definedName>
    <definedName name="jolene" hidden="1">[3]LEVIES97!$A$6:$AA$182</definedName>
    <definedName name="K_Enrollment">#REF!</definedName>
    <definedName name="Less_Than_5_Year_Exp">#REF!</definedName>
    <definedName name="Librarian_FTE">#REF!</definedName>
    <definedName name="Librarian_Ratio">#REF!</definedName>
    <definedName name="Local_Gen_Fund_Revenue">#REF!</definedName>
    <definedName name="Local_Spec_Fund_Revenue">#REF!</definedName>
    <definedName name="Lost_Enrollment">#REF!</definedName>
    <definedName name="Max_Masters_Salary">#REF!</definedName>
    <definedName name="Minimum_Bach_Salary">#REF!</definedName>
    <definedName name="New_Enrollment">#REF!</definedName>
    <definedName name="No_Of_Advanced_Degree">#REF!</definedName>
    <definedName name="Num_Dropouts_10">#REF!</definedName>
    <definedName name="Num_Dropouts_11">#REF!</definedName>
    <definedName name="Num_Dropouts_12">#REF!</definedName>
    <definedName name="Num_Dropouts_7">#REF!</definedName>
    <definedName name="Num_Dropouts_8">#REF!</definedName>
    <definedName name="Num_Dropouts_9">#REF!</definedName>
    <definedName name="NUMBER_GRADUATES">#REF!</definedName>
    <definedName name="OTIS_LENNON_NUMBER_TESTED">#REF!</definedName>
    <definedName name="OTIS_LENNON_PERCENTILE">#REF!</definedName>
    <definedName name="Overall_Dropout_Rate">#REF!</definedName>
    <definedName name="PartVSec1">#REF!</definedName>
    <definedName name="PartVSec2">#REF!</definedName>
    <definedName name="Perc_Less_Than_5_Year_Exp">#REF!</definedName>
    <definedName name="Percent_Of_Advanced_Degree">#REF!</definedName>
    <definedName name="Principal_FTE">#REF!</definedName>
    <definedName name="Principal_Ratio">#REF!</definedName>
    <definedName name="_xlnm.Print_Area" localSheetId="0">' Calc 1258'!$A$1:$P$174</definedName>
    <definedName name="_xlnm.Print_Titles" localSheetId="0">' Calc 1258'!$1:$3</definedName>
    <definedName name="QRY___Dist_by_Disability__3_21_">#REF!</definedName>
    <definedName name="Qry_District_by_Disability">#REF!</definedName>
    <definedName name="QRY1_12ADMFinal_Out">#REF!</definedName>
    <definedName name="QryADM1_12Add">#REF!</definedName>
    <definedName name="QryADM1_12Subtract">#REF!</definedName>
    <definedName name="QryADMKgAdd">#REF!</definedName>
    <definedName name="QryADMKgSubtract">#REF!</definedName>
    <definedName name="QryKGADMFinal_out">#REF!</definedName>
    <definedName name="Retained_Student_Ratio">#REF!</definedName>
    <definedName name="Retained_Students">#REF!</definedName>
    <definedName name="school_area">#REF!</definedName>
    <definedName name="School_Attendance_Rate">#REF!</definedName>
    <definedName name="School_Code">#REF!</definedName>
    <definedName name="SCHOOL_NAME">#REF!</definedName>
    <definedName name="School_Phone_Num">#REF!</definedName>
    <definedName name="School_Principal">#REF!</definedName>
    <definedName name="School_Principal_Num">#REF!</definedName>
    <definedName name="School_Type">#REF!</definedName>
    <definedName name="STANFORD_METROPOLITAN_PERCENTILE">#REF!</definedName>
    <definedName name="State_Gen_Fund_Revenue">#REF!</definedName>
    <definedName name="State_Spec_Fund_Revenue">#REF!</definedName>
    <definedName name="STUDENT_TO_STAFF_RATIO">#REF!</definedName>
    <definedName name="TBL1_12ADM1_Out">#REF!</definedName>
    <definedName name="TblAttndanceCenterSummary">#REF!</definedName>
    <definedName name="TblAttndanceCenterSummary1">#REF!</definedName>
    <definedName name="Teacher_FTE">#REF!</definedName>
    <definedName name="Teacher_Ratio">#REF!</definedName>
    <definedName name="Tot_Number_Of_Teachers">#REF!</definedName>
    <definedName name="Total_Expenditure">#REF!</definedName>
    <definedName name="TOTAL_INSTRUCTIONAL_STAFF">#REF!</definedName>
    <definedName name="Y">1</definedName>
  </definedNames>
  <calcPr calcId="145621"/>
</workbook>
</file>

<file path=xl/calcChain.xml><?xml version="1.0" encoding="utf-8"?>
<calcChain xmlns="http://schemas.openxmlformats.org/spreadsheetml/2006/main">
  <c r="K5" i="1" l="1"/>
  <c r="K64" i="1"/>
  <c r="K77" i="1"/>
  <c r="K99" i="1"/>
  <c r="K112" i="1"/>
  <c r="K138" i="1"/>
  <c r="K148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5" i="1"/>
  <c r="K66" i="1"/>
  <c r="K67" i="1"/>
  <c r="K68" i="1"/>
  <c r="K69" i="1"/>
  <c r="K70" i="1"/>
  <c r="K71" i="1"/>
  <c r="K72" i="1"/>
  <c r="K73" i="1"/>
  <c r="K74" i="1"/>
  <c r="K75" i="1"/>
  <c r="K76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9" i="1"/>
  <c r="K140" i="1"/>
  <c r="K141" i="1"/>
  <c r="K142" i="1"/>
  <c r="K143" i="1"/>
  <c r="K144" i="1"/>
  <c r="K145" i="1"/>
  <c r="K146" i="1"/>
  <c r="K147" i="1"/>
  <c r="K149" i="1"/>
  <c r="K4" i="1"/>
  <c r="I152" i="1"/>
  <c r="F4" i="1"/>
  <c r="G4" i="1" s="1"/>
  <c r="M4" i="1" s="1"/>
  <c r="N4" i="1" s="1"/>
  <c r="O4" i="1" s="1"/>
  <c r="F5" i="1"/>
  <c r="G5" i="1" s="1"/>
  <c r="F6" i="1"/>
  <c r="G6" i="1" s="1"/>
  <c r="F190" i="1"/>
  <c r="G190" i="1" s="1"/>
  <c r="G147" i="1" s="1"/>
  <c r="F7" i="1"/>
  <c r="G7" i="1"/>
  <c r="I7" i="1" s="1"/>
  <c r="L7" i="1" s="1"/>
  <c r="F8" i="1"/>
  <c r="G8" i="1" s="1"/>
  <c r="M8" i="1" s="1"/>
  <c r="N8" i="1" s="1"/>
  <c r="O8" i="1" s="1"/>
  <c r="F193" i="1"/>
  <c r="G193" i="1" s="1"/>
  <c r="F194" i="1"/>
  <c r="G194" i="1" s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/>
  <c r="I18" i="1" s="1"/>
  <c r="L18" i="1" s="1"/>
  <c r="F19" i="1"/>
  <c r="G19" i="1"/>
  <c r="F197" i="1"/>
  <c r="G197" i="1"/>
  <c r="F20" i="1"/>
  <c r="G20" i="1" s="1"/>
  <c r="M20" i="1" s="1"/>
  <c r="N20" i="1" s="1"/>
  <c r="O20" i="1" s="1"/>
  <c r="F22" i="1"/>
  <c r="G22" i="1" s="1"/>
  <c r="F23" i="1"/>
  <c r="G23" i="1" s="1"/>
  <c r="I23" i="1" s="1"/>
  <c r="L23" i="1" s="1"/>
  <c r="F24" i="1"/>
  <c r="G24" i="1" s="1"/>
  <c r="M24" i="1" s="1"/>
  <c r="N24" i="1" s="1"/>
  <c r="O24" i="1" s="1"/>
  <c r="F25" i="1"/>
  <c r="G25" i="1" s="1"/>
  <c r="F26" i="1"/>
  <c r="G26" i="1" s="1"/>
  <c r="F27" i="1"/>
  <c r="G27" i="1" s="1"/>
  <c r="F28" i="1"/>
  <c r="G28" i="1"/>
  <c r="M28" i="1" s="1"/>
  <c r="N28" i="1" s="1"/>
  <c r="O28" i="1" s="1"/>
  <c r="F29" i="1"/>
  <c r="G29" i="1" s="1"/>
  <c r="I29" i="1" s="1"/>
  <c r="L29" i="1" s="1"/>
  <c r="F30" i="1"/>
  <c r="G30" i="1" s="1"/>
  <c r="I30" i="1" s="1"/>
  <c r="L30" i="1" s="1"/>
  <c r="F31" i="1"/>
  <c r="G31" i="1" s="1"/>
  <c r="F32" i="1"/>
  <c r="G32" i="1" s="1"/>
  <c r="M32" i="1" s="1"/>
  <c r="N32" i="1" s="1"/>
  <c r="O32" i="1" s="1"/>
  <c r="F33" i="1"/>
  <c r="G33" i="1" s="1"/>
  <c r="I33" i="1" s="1"/>
  <c r="L33" i="1" s="1"/>
  <c r="F34" i="1"/>
  <c r="G34" i="1" s="1"/>
  <c r="F35" i="1"/>
  <c r="G35" i="1" s="1"/>
  <c r="F36" i="1"/>
  <c r="G36" i="1" s="1"/>
  <c r="F37" i="1"/>
  <c r="G37" i="1" s="1"/>
  <c r="M37" i="1" s="1"/>
  <c r="N37" i="1" s="1"/>
  <c r="O37" i="1" s="1"/>
  <c r="F38" i="1"/>
  <c r="G38" i="1"/>
  <c r="M38" i="1" s="1"/>
  <c r="N38" i="1" s="1"/>
  <c r="O38" i="1" s="1"/>
  <c r="F39" i="1"/>
  <c r="G39" i="1" s="1"/>
  <c r="F40" i="1"/>
  <c r="G40" i="1" s="1"/>
  <c r="F41" i="1"/>
  <c r="G41" i="1" s="1"/>
  <c r="M41" i="1" s="1"/>
  <c r="N41" i="1" s="1"/>
  <c r="O41" i="1" s="1"/>
  <c r="F42" i="1"/>
  <c r="G42" i="1" s="1"/>
  <c r="I42" i="1" s="1"/>
  <c r="L42" i="1" s="1"/>
  <c r="F43" i="1"/>
  <c r="G43" i="1" s="1"/>
  <c r="F44" i="1"/>
  <c r="G44" i="1" s="1"/>
  <c r="M44" i="1" s="1"/>
  <c r="N44" i="1" s="1"/>
  <c r="O44" i="1" s="1"/>
  <c r="F45" i="1"/>
  <c r="G45" i="1" s="1"/>
  <c r="M45" i="1" s="1"/>
  <c r="N45" i="1" s="1"/>
  <c r="O45" i="1" s="1"/>
  <c r="F46" i="1"/>
  <c r="G46" i="1" s="1"/>
  <c r="F47" i="1"/>
  <c r="G47" i="1" s="1"/>
  <c r="M47" i="1" s="1"/>
  <c r="N47" i="1" s="1"/>
  <c r="O47" i="1" s="1"/>
  <c r="F48" i="1"/>
  <c r="G48" i="1" s="1"/>
  <c r="F198" i="1"/>
  <c r="G198" i="1" s="1"/>
  <c r="G21" i="1" s="1"/>
  <c r="I21" i="1" s="1"/>
  <c r="L21" i="1" s="1"/>
  <c r="F49" i="1"/>
  <c r="G49" i="1"/>
  <c r="F50" i="1"/>
  <c r="G50" i="1"/>
  <c r="I50" i="1" s="1"/>
  <c r="L50" i="1" s="1"/>
  <c r="F51" i="1"/>
  <c r="G51" i="1"/>
  <c r="F52" i="1"/>
  <c r="G52" i="1" s="1"/>
  <c r="F53" i="1"/>
  <c r="G53" i="1" s="1"/>
  <c r="M53" i="1" s="1"/>
  <c r="N53" i="1" s="1"/>
  <c r="O53" i="1" s="1"/>
  <c r="F54" i="1"/>
  <c r="G54" i="1" s="1"/>
  <c r="F55" i="1"/>
  <c r="G55" i="1" s="1"/>
  <c r="M55" i="1" s="1"/>
  <c r="N55" i="1" s="1"/>
  <c r="O55" i="1" s="1"/>
  <c r="F56" i="1"/>
  <c r="G56" i="1" s="1"/>
  <c r="M56" i="1" s="1"/>
  <c r="N56" i="1" s="1"/>
  <c r="O56" i="1" s="1"/>
  <c r="F57" i="1"/>
  <c r="G57" i="1" s="1"/>
  <c r="F58" i="1"/>
  <c r="G58" i="1" s="1"/>
  <c r="F200" i="1"/>
  <c r="G200" i="1"/>
  <c r="F59" i="1"/>
  <c r="G59" i="1" s="1"/>
  <c r="F61" i="1"/>
  <c r="G61" i="1" s="1"/>
  <c r="M61" i="1" s="1"/>
  <c r="N61" i="1" s="1"/>
  <c r="O61" i="1" s="1"/>
  <c r="F62" i="1"/>
  <c r="G62" i="1" s="1"/>
  <c r="I62" i="1" s="1"/>
  <c r="L62" i="1" s="1"/>
  <c r="F63" i="1"/>
  <c r="G63" i="1" s="1"/>
  <c r="F201" i="1"/>
  <c r="G201" i="1" s="1"/>
  <c r="G148" i="1" s="1"/>
  <c r="M148" i="1" s="1"/>
  <c r="N148" i="1" s="1"/>
  <c r="O148" i="1" s="1"/>
  <c r="F202" i="1"/>
  <c r="G202" i="1" s="1"/>
  <c r="F65" i="1"/>
  <c r="G65" i="1" s="1"/>
  <c r="I65" i="1" s="1"/>
  <c r="L65" i="1" s="1"/>
  <c r="F66" i="1"/>
  <c r="G66" i="1" s="1"/>
  <c r="F67" i="1"/>
  <c r="G67" i="1" s="1"/>
  <c r="F68" i="1"/>
  <c r="G68" i="1" s="1"/>
  <c r="F69" i="1"/>
  <c r="G69" i="1" s="1"/>
  <c r="M69" i="1" s="1"/>
  <c r="N69" i="1" s="1"/>
  <c r="O69" i="1" s="1"/>
  <c r="F70" i="1"/>
  <c r="G70" i="1"/>
  <c r="M70" i="1" s="1"/>
  <c r="N70" i="1" s="1"/>
  <c r="O70" i="1" s="1"/>
  <c r="F71" i="1"/>
  <c r="G71" i="1" s="1"/>
  <c r="F72" i="1"/>
  <c r="G72" i="1" s="1"/>
  <c r="I72" i="1" s="1"/>
  <c r="L72" i="1" s="1"/>
  <c r="F73" i="1"/>
  <c r="G73" i="1" s="1"/>
  <c r="F74" i="1"/>
  <c r="G74" i="1" s="1"/>
  <c r="F75" i="1"/>
  <c r="G75" i="1" s="1"/>
  <c r="F195" i="1"/>
  <c r="G195" i="1" s="1"/>
  <c r="G9" i="1" s="1"/>
  <c r="M9" i="1" s="1"/>
  <c r="N9" i="1" s="1"/>
  <c r="O9" i="1" s="1"/>
  <c r="F76" i="1"/>
  <c r="G76" i="1" s="1"/>
  <c r="I76" i="1" s="1"/>
  <c r="L76" i="1" s="1"/>
  <c r="F78" i="1"/>
  <c r="G78" i="1" s="1"/>
  <c r="M78" i="1" s="1"/>
  <c r="N78" i="1" s="1"/>
  <c r="O78" i="1" s="1"/>
  <c r="F79" i="1"/>
  <c r="G79" i="1" s="1"/>
  <c r="F80" i="1"/>
  <c r="G80" i="1" s="1"/>
  <c r="F81" i="1"/>
  <c r="G81" i="1" s="1"/>
  <c r="F82" i="1"/>
  <c r="G82" i="1" s="1"/>
  <c r="F83" i="1"/>
  <c r="G83" i="1" s="1"/>
  <c r="I83" i="1" s="1"/>
  <c r="L83" i="1" s="1"/>
  <c r="F84" i="1"/>
  <c r="G84" i="1"/>
  <c r="F85" i="1"/>
  <c r="G85" i="1" s="1"/>
  <c r="F86" i="1"/>
  <c r="G86" i="1" s="1"/>
  <c r="F87" i="1"/>
  <c r="G87" i="1" s="1"/>
  <c r="F88" i="1"/>
  <c r="G88" i="1" s="1"/>
  <c r="F89" i="1"/>
  <c r="G89" i="1" s="1"/>
  <c r="M89" i="1" s="1"/>
  <c r="N89" i="1" s="1"/>
  <c r="O89" i="1" s="1"/>
  <c r="F90" i="1"/>
  <c r="G90" i="1" s="1"/>
  <c r="F91" i="1"/>
  <c r="G91" i="1" s="1"/>
  <c r="I91" i="1" s="1"/>
  <c r="L91" i="1" s="1"/>
  <c r="F92" i="1"/>
  <c r="G92" i="1"/>
  <c r="F93" i="1"/>
  <c r="G93" i="1"/>
  <c r="F94" i="1"/>
  <c r="G94" i="1"/>
  <c r="F95" i="1"/>
  <c r="G95" i="1" s="1"/>
  <c r="F96" i="1"/>
  <c r="G96" i="1" s="1"/>
  <c r="F97" i="1"/>
  <c r="G97" i="1" s="1"/>
  <c r="F98" i="1"/>
  <c r="G98" i="1" s="1"/>
  <c r="F99" i="1"/>
  <c r="G99" i="1" s="1"/>
  <c r="F100" i="1"/>
  <c r="G100" i="1" s="1"/>
  <c r="F101" i="1"/>
  <c r="G101" i="1" s="1"/>
  <c r="M101" i="1" s="1"/>
  <c r="N101" i="1" s="1"/>
  <c r="O101" i="1" s="1"/>
  <c r="F102" i="1"/>
  <c r="G102" i="1" s="1"/>
  <c r="G103" i="1"/>
  <c r="F104" i="1"/>
  <c r="G104" i="1"/>
  <c r="F105" i="1"/>
  <c r="G105" i="1"/>
  <c r="M105" i="1" s="1"/>
  <c r="N105" i="1" s="1"/>
  <c r="O105" i="1" s="1"/>
  <c r="F106" i="1"/>
  <c r="G106" i="1" s="1"/>
  <c r="I106" i="1" s="1"/>
  <c r="L106" i="1" s="1"/>
  <c r="F107" i="1"/>
  <c r="G107" i="1" s="1"/>
  <c r="F108" i="1"/>
  <c r="G108" i="1" s="1"/>
  <c r="M108" i="1" s="1"/>
  <c r="N108" i="1" s="1"/>
  <c r="O108" i="1" s="1"/>
  <c r="F109" i="1"/>
  <c r="G109" i="1" s="1"/>
  <c r="F110" i="1"/>
  <c r="G110" i="1" s="1"/>
  <c r="M110" i="1" s="1"/>
  <c r="N110" i="1" s="1"/>
  <c r="O110" i="1" s="1"/>
  <c r="F111" i="1"/>
  <c r="G111" i="1" s="1"/>
  <c r="F113" i="1"/>
  <c r="G113" i="1" s="1"/>
  <c r="F114" i="1"/>
  <c r="G114" i="1" s="1"/>
  <c r="F115" i="1"/>
  <c r="G115" i="1" s="1"/>
  <c r="I115" i="1" s="1"/>
  <c r="L115" i="1" s="1"/>
  <c r="F116" i="1"/>
  <c r="G116" i="1"/>
  <c r="F117" i="1"/>
  <c r="G117" i="1"/>
  <c r="M117" i="1" s="1"/>
  <c r="N117" i="1" s="1"/>
  <c r="O117" i="1" s="1"/>
  <c r="F118" i="1"/>
  <c r="G118" i="1" s="1"/>
  <c r="F119" i="1"/>
  <c r="G119" i="1" s="1"/>
  <c r="F120" i="1"/>
  <c r="G120" i="1"/>
  <c r="F121" i="1"/>
  <c r="G121" i="1"/>
  <c r="F122" i="1"/>
  <c r="G122" i="1"/>
  <c r="F123" i="1"/>
  <c r="G123" i="1" s="1"/>
  <c r="I123" i="1" s="1"/>
  <c r="L123" i="1" s="1"/>
  <c r="F124" i="1"/>
  <c r="G124" i="1" s="1"/>
  <c r="I124" i="1" s="1"/>
  <c r="L124" i="1" s="1"/>
  <c r="F125" i="1"/>
  <c r="G125" i="1" s="1"/>
  <c r="F126" i="1"/>
  <c r="G126" i="1" s="1"/>
  <c r="M126" i="1" s="1"/>
  <c r="N126" i="1" s="1"/>
  <c r="O126" i="1" s="1"/>
  <c r="F127" i="1"/>
  <c r="G127" i="1" s="1"/>
  <c r="F128" i="1"/>
  <c r="G128" i="1" s="1"/>
  <c r="I128" i="1" s="1"/>
  <c r="L128" i="1" s="1"/>
  <c r="F129" i="1"/>
  <c r="G129" i="1"/>
  <c r="F130" i="1"/>
  <c r="G130" i="1"/>
  <c r="F131" i="1"/>
  <c r="G131" i="1" s="1"/>
  <c r="F132" i="1"/>
  <c r="G132" i="1" s="1"/>
  <c r="F133" i="1"/>
  <c r="G133" i="1"/>
  <c r="M133" i="1" s="1"/>
  <c r="N133" i="1" s="1"/>
  <c r="O133" i="1" s="1"/>
  <c r="F134" i="1"/>
  <c r="G134" i="1"/>
  <c r="F135" i="1"/>
  <c r="G135" i="1" s="1"/>
  <c r="I135" i="1" s="1"/>
  <c r="L135" i="1" s="1"/>
  <c r="F136" i="1"/>
  <c r="G136" i="1" s="1"/>
  <c r="F137" i="1"/>
  <c r="G137" i="1"/>
  <c r="F187" i="1"/>
  <c r="G187" i="1" s="1"/>
  <c r="G138" i="1" s="1"/>
  <c r="F139" i="1"/>
  <c r="G139" i="1" s="1"/>
  <c r="F140" i="1"/>
  <c r="G140" i="1" s="1"/>
  <c r="F141" i="1"/>
  <c r="G141" i="1" s="1"/>
  <c r="F142" i="1"/>
  <c r="G142" i="1" s="1"/>
  <c r="F143" i="1"/>
  <c r="G143" i="1" s="1"/>
  <c r="I143" i="1" s="1"/>
  <c r="L143" i="1" s="1"/>
  <c r="F144" i="1"/>
  <c r="G144" i="1" s="1"/>
  <c r="F145" i="1"/>
  <c r="G145" i="1"/>
  <c r="F203" i="1"/>
  <c r="G203" i="1" s="1"/>
  <c r="F146" i="1"/>
  <c r="G146" i="1" s="1"/>
  <c r="I146" i="1" s="1"/>
  <c r="L146" i="1" s="1"/>
  <c r="F191" i="1"/>
  <c r="G191" i="1" s="1"/>
  <c r="F149" i="1"/>
  <c r="G149" i="1" s="1"/>
  <c r="I149" i="1" s="1"/>
  <c r="L149" i="1" s="1"/>
  <c r="F150" i="1"/>
  <c r="G150" i="1" s="1"/>
  <c r="C185" i="1"/>
  <c r="D183" i="1" s="1"/>
  <c r="H150" i="1" s="1"/>
  <c r="C182" i="1"/>
  <c r="D180" i="1" s="1"/>
  <c r="J150" i="1" s="1"/>
  <c r="F151" i="1"/>
  <c r="G151" i="1" s="1"/>
  <c r="D184" i="1"/>
  <c r="H151" i="1" s="1"/>
  <c r="F153" i="1"/>
  <c r="G153" i="1" s="1"/>
  <c r="K153" i="1"/>
  <c r="F154" i="1"/>
  <c r="G154" i="1" s="1"/>
  <c r="I154" i="1" s="1"/>
  <c r="K154" i="1"/>
  <c r="L154" i="1"/>
  <c r="M154" i="1"/>
  <c r="N154" i="1" s="1"/>
  <c r="O154" i="1" s="1"/>
  <c r="P154" i="1" s="1"/>
  <c r="F155" i="1"/>
  <c r="G155" i="1" s="1"/>
  <c r="K155" i="1"/>
  <c r="F156" i="1"/>
  <c r="G156" i="1" s="1"/>
  <c r="K156" i="1"/>
  <c r="F157" i="1"/>
  <c r="G157" i="1" s="1"/>
  <c r="K157" i="1"/>
  <c r="F158" i="1"/>
  <c r="G158" i="1" s="1"/>
  <c r="K158" i="1"/>
  <c r="F159" i="1"/>
  <c r="G159" i="1"/>
  <c r="K159" i="1"/>
  <c r="F160" i="1"/>
  <c r="G160" i="1" s="1"/>
  <c r="K160" i="1"/>
  <c r="F161" i="1"/>
  <c r="G161" i="1" s="1"/>
  <c r="I161" i="1" s="1"/>
  <c r="L161" i="1" s="1"/>
  <c r="K161" i="1"/>
  <c r="F162" i="1"/>
  <c r="G162" i="1" s="1"/>
  <c r="I162" i="1" s="1"/>
  <c r="L162" i="1" s="1"/>
  <c r="K162" i="1"/>
  <c r="F163" i="1"/>
  <c r="G163" i="1"/>
  <c r="K163" i="1"/>
  <c r="F164" i="1"/>
  <c r="G164" i="1" s="1"/>
  <c r="I164" i="1" s="1"/>
  <c r="L164" i="1" s="1"/>
  <c r="K164" i="1"/>
  <c r="F165" i="1"/>
  <c r="G165" i="1" s="1"/>
  <c r="I165" i="1" s="1"/>
  <c r="L165" i="1" s="1"/>
  <c r="K165" i="1"/>
  <c r="F166" i="1"/>
  <c r="G166" i="1" s="1"/>
  <c r="K166" i="1"/>
  <c r="F167" i="1"/>
  <c r="G167" i="1"/>
  <c r="K167" i="1"/>
  <c r="F168" i="1"/>
  <c r="G168" i="1" s="1"/>
  <c r="K168" i="1"/>
  <c r="F169" i="1"/>
  <c r="G169" i="1" s="1"/>
  <c r="I169" i="1" s="1"/>
  <c r="L169" i="1" s="1"/>
  <c r="K169" i="1"/>
  <c r="F170" i="1"/>
  <c r="G170" i="1" s="1"/>
  <c r="K170" i="1"/>
  <c r="F171" i="1"/>
  <c r="G171" i="1"/>
  <c r="K171" i="1"/>
  <c r="F172" i="1"/>
  <c r="G172" i="1" s="1"/>
  <c r="I172" i="1" s="1"/>
  <c r="L172" i="1" s="1"/>
  <c r="K172" i="1"/>
  <c r="F173" i="1"/>
  <c r="G173" i="1" s="1"/>
  <c r="K173" i="1"/>
  <c r="F177" i="1"/>
  <c r="G177" i="1" s="1"/>
  <c r="G112" i="1" s="1"/>
  <c r="F178" i="1"/>
  <c r="G178" i="1" s="1"/>
  <c r="F188" i="1"/>
  <c r="G188" i="1" s="1"/>
  <c r="M118" i="1" l="1"/>
  <c r="N118" i="1" s="1"/>
  <c r="O118" i="1" s="1"/>
  <c r="M52" i="1"/>
  <c r="N52" i="1" s="1"/>
  <c r="O52" i="1" s="1"/>
  <c r="M36" i="1"/>
  <c r="N36" i="1" s="1"/>
  <c r="O36" i="1" s="1"/>
  <c r="I160" i="1"/>
  <c r="L160" i="1" s="1"/>
  <c r="M160" i="1"/>
  <c r="N160" i="1" s="1"/>
  <c r="O160" i="1" s="1"/>
  <c r="M172" i="1"/>
  <c r="N172" i="1" s="1"/>
  <c r="O172" i="1" s="1"/>
  <c r="P172" i="1" s="1"/>
  <c r="M169" i="1"/>
  <c r="N169" i="1" s="1"/>
  <c r="O169" i="1" s="1"/>
  <c r="I140" i="1"/>
  <c r="L140" i="1" s="1"/>
  <c r="M140" i="1"/>
  <c r="N140" i="1" s="1"/>
  <c r="O140" i="1" s="1"/>
  <c r="P140" i="1" s="1"/>
  <c r="M137" i="1"/>
  <c r="N137" i="1" s="1"/>
  <c r="O137" i="1" s="1"/>
  <c r="I137" i="1"/>
  <c r="L137" i="1" s="1"/>
  <c r="I130" i="1"/>
  <c r="L130" i="1" s="1"/>
  <c r="M130" i="1"/>
  <c r="N130" i="1" s="1"/>
  <c r="O130" i="1" s="1"/>
  <c r="P130" i="1" s="1"/>
  <c r="M129" i="1"/>
  <c r="N129" i="1" s="1"/>
  <c r="O129" i="1" s="1"/>
  <c r="I129" i="1"/>
  <c r="L129" i="1" s="1"/>
  <c r="M119" i="1"/>
  <c r="N119" i="1" s="1"/>
  <c r="O119" i="1" s="1"/>
  <c r="I119" i="1"/>
  <c r="L119" i="1" s="1"/>
  <c r="I103" i="1"/>
  <c r="L103" i="1" s="1"/>
  <c r="M103" i="1"/>
  <c r="N103" i="1" s="1"/>
  <c r="O103" i="1" s="1"/>
  <c r="P103" i="1" s="1"/>
  <c r="I94" i="1"/>
  <c r="L94" i="1" s="1"/>
  <c r="M94" i="1"/>
  <c r="N94" i="1" s="1"/>
  <c r="O94" i="1" s="1"/>
  <c r="P94" i="1" s="1"/>
  <c r="M92" i="1"/>
  <c r="N92" i="1" s="1"/>
  <c r="O92" i="1" s="1"/>
  <c r="I92" i="1"/>
  <c r="L92" i="1" s="1"/>
  <c r="I81" i="1"/>
  <c r="L81" i="1" s="1"/>
  <c r="M81" i="1"/>
  <c r="N81" i="1" s="1"/>
  <c r="O81" i="1" s="1"/>
  <c r="M63" i="1"/>
  <c r="N63" i="1" s="1"/>
  <c r="O63" i="1" s="1"/>
  <c r="I63" i="1"/>
  <c r="L63" i="1" s="1"/>
  <c r="M5" i="1"/>
  <c r="N5" i="1" s="1"/>
  <c r="O5" i="1" s="1"/>
  <c r="I5" i="1"/>
  <c r="L5" i="1" s="1"/>
  <c r="P169" i="1"/>
  <c r="M166" i="1"/>
  <c r="N166" i="1" s="1"/>
  <c r="O166" i="1" s="1"/>
  <c r="P166" i="1" s="1"/>
  <c r="I166" i="1"/>
  <c r="L166" i="1" s="1"/>
  <c r="M164" i="1"/>
  <c r="N164" i="1" s="1"/>
  <c r="O164" i="1" s="1"/>
  <c r="P164" i="1" s="1"/>
  <c r="M161" i="1"/>
  <c r="N161" i="1" s="1"/>
  <c r="O161" i="1" s="1"/>
  <c r="P161" i="1" s="1"/>
  <c r="D181" i="1"/>
  <c r="J151" i="1" s="1"/>
  <c r="K151" i="1" s="1"/>
  <c r="M142" i="1"/>
  <c r="N142" i="1" s="1"/>
  <c r="O142" i="1" s="1"/>
  <c r="I142" i="1"/>
  <c r="L142" i="1" s="1"/>
  <c r="I125" i="1"/>
  <c r="L125" i="1" s="1"/>
  <c r="M125" i="1"/>
  <c r="N125" i="1" s="1"/>
  <c r="O125" i="1" s="1"/>
  <c r="P125" i="1" s="1"/>
  <c r="M114" i="1"/>
  <c r="N114" i="1" s="1"/>
  <c r="O114" i="1" s="1"/>
  <c r="I114" i="1"/>
  <c r="L114" i="1" s="1"/>
  <c r="I109" i="1"/>
  <c r="L109" i="1" s="1"/>
  <c r="M109" i="1"/>
  <c r="N109" i="1" s="1"/>
  <c r="O109" i="1" s="1"/>
  <c r="P109" i="1" s="1"/>
  <c r="I100" i="1"/>
  <c r="L100" i="1" s="1"/>
  <c r="M100" i="1"/>
  <c r="N100" i="1" s="1"/>
  <c r="O100" i="1" s="1"/>
  <c r="P100" i="1" s="1"/>
  <c r="M90" i="1"/>
  <c r="N90" i="1" s="1"/>
  <c r="O90" i="1" s="1"/>
  <c r="I90" i="1"/>
  <c r="L90" i="1" s="1"/>
  <c r="I87" i="1"/>
  <c r="L87" i="1" s="1"/>
  <c r="M87" i="1"/>
  <c r="N87" i="1" s="1"/>
  <c r="O87" i="1" s="1"/>
  <c r="P87" i="1" s="1"/>
  <c r="M80" i="1"/>
  <c r="N80" i="1" s="1"/>
  <c r="O80" i="1" s="1"/>
  <c r="I80" i="1"/>
  <c r="L80" i="1" s="1"/>
  <c r="I57" i="1"/>
  <c r="L57" i="1" s="1"/>
  <c r="M57" i="1"/>
  <c r="N57" i="1" s="1"/>
  <c r="O57" i="1" s="1"/>
  <c r="I48" i="1"/>
  <c r="L48" i="1" s="1"/>
  <c r="M48" i="1"/>
  <c r="N48" i="1" s="1"/>
  <c r="O48" i="1" s="1"/>
  <c r="I46" i="1"/>
  <c r="L46" i="1" s="1"/>
  <c r="M46" i="1"/>
  <c r="N46" i="1" s="1"/>
  <c r="O46" i="1" s="1"/>
  <c r="M16" i="1"/>
  <c r="N16" i="1" s="1"/>
  <c r="O16" i="1" s="1"/>
  <c r="I16" i="1"/>
  <c r="L16" i="1" s="1"/>
  <c r="M14" i="1"/>
  <c r="N14" i="1" s="1"/>
  <c r="O14" i="1" s="1"/>
  <c r="I14" i="1"/>
  <c r="L14" i="1" s="1"/>
  <c r="I6" i="1"/>
  <c r="L6" i="1" s="1"/>
  <c r="M6" i="1"/>
  <c r="N6" i="1" s="1"/>
  <c r="O6" i="1" s="1"/>
  <c r="P6" i="1" s="1"/>
  <c r="I4" i="1"/>
  <c r="L4" i="1" s="1"/>
  <c r="P4" i="1" s="1"/>
  <c r="G60" i="1"/>
  <c r="G77" i="1"/>
  <c r="I89" i="1"/>
  <c r="L89" i="1" s="1"/>
  <c r="I55" i="1"/>
  <c r="L55" i="1" s="1"/>
  <c r="I37" i="1"/>
  <c r="L37" i="1" s="1"/>
  <c r="P37" i="1" s="1"/>
  <c r="I32" i="1"/>
  <c r="L32" i="1" s="1"/>
  <c r="P32" i="1" s="1"/>
  <c r="I28" i="1"/>
  <c r="L28" i="1" s="1"/>
  <c r="P28" i="1" s="1"/>
  <c r="M124" i="1"/>
  <c r="N124" i="1" s="1"/>
  <c r="O124" i="1" s="1"/>
  <c r="P124" i="1" s="1"/>
  <c r="M123" i="1"/>
  <c r="N123" i="1" s="1"/>
  <c r="O123" i="1" s="1"/>
  <c r="P123" i="1" s="1"/>
  <c r="M29" i="1"/>
  <c r="N29" i="1" s="1"/>
  <c r="O29" i="1" s="1"/>
  <c r="P29" i="1" s="1"/>
  <c r="G64" i="1"/>
  <c r="M64" i="1" s="1"/>
  <c r="N64" i="1" s="1"/>
  <c r="O64" i="1" s="1"/>
  <c r="I148" i="1"/>
  <c r="L148" i="1" s="1"/>
  <c r="P148" i="1" s="1"/>
  <c r="I118" i="1"/>
  <c r="L118" i="1" s="1"/>
  <c r="I78" i="1"/>
  <c r="L78" i="1" s="1"/>
  <c r="I56" i="1"/>
  <c r="L56" i="1" s="1"/>
  <c r="P56" i="1" s="1"/>
  <c r="I41" i="1"/>
  <c r="L41" i="1" s="1"/>
  <c r="I20" i="1"/>
  <c r="L20" i="1" s="1"/>
  <c r="I8" i="1"/>
  <c r="L8" i="1" s="1"/>
  <c r="M115" i="1"/>
  <c r="N115" i="1" s="1"/>
  <c r="O115" i="1" s="1"/>
  <c r="P115" i="1" s="1"/>
  <c r="M76" i="1"/>
  <c r="N76" i="1" s="1"/>
  <c r="O76" i="1" s="1"/>
  <c r="P76" i="1" s="1"/>
  <c r="M50" i="1"/>
  <c r="N50" i="1" s="1"/>
  <c r="O50" i="1" s="1"/>
  <c r="P50" i="1" s="1"/>
  <c r="M23" i="1"/>
  <c r="N23" i="1" s="1"/>
  <c r="O23" i="1" s="1"/>
  <c r="P23" i="1" s="1"/>
  <c r="I113" i="1"/>
  <c r="L113" i="1" s="1"/>
  <c r="M113" i="1"/>
  <c r="N113" i="1" s="1"/>
  <c r="O113" i="1" s="1"/>
  <c r="M112" i="1"/>
  <c r="N112" i="1" s="1"/>
  <c r="O112" i="1" s="1"/>
  <c r="I112" i="1"/>
  <c r="L112" i="1" s="1"/>
  <c r="M31" i="1"/>
  <c r="N31" i="1" s="1"/>
  <c r="O31" i="1" s="1"/>
  <c r="I31" i="1"/>
  <c r="L31" i="1" s="1"/>
  <c r="K150" i="1"/>
  <c r="M150" i="1" s="1"/>
  <c r="N150" i="1" s="1"/>
  <c r="O150" i="1" s="1"/>
  <c r="I122" i="1"/>
  <c r="L122" i="1" s="1"/>
  <c r="M122" i="1"/>
  <c r="N122" i="1" s="1"/>
  <c r="O122" i="1" s="1"/>
  <c r="P122" i="1" s="1"/>
  <c r="M96" i="1"/>
  <c r="N96" i="1" s="1"/>
  <c r="O96" i="1" s="1"/>
  <c r="I96" i="1"/>
  <c r="L96" i="1" s="1"/>
  <c r="M155" i="1"/>
  <c r="N155" i="1" s="1"/>
  <c r="O155" i="1" s="1"/>
  <c r="I155" i="1"/>
  <c r="L155" i="1" s="1"/>
  <c r="M121" i="1"/>
  <c r="N121" i="1" s="1"/>
  <c r="O121" i="1" s="1"/>
  <c r="I121" i="1"/>
  <c r="L121" i="1" s="1"/>
  <c r="I85" i="1"/>
  <c r="L85" i="1" s="1"/>
  <c r="M85" i="1"/>
  <c r="N85" i="1" s="1"/>
  <c r="O85" i="1" s="1"/>
  <c r="P85" i="1" s="1"/>
  <c r="P89" i="1"/>
  <c r="M62" i="1"/>
  <c r="N62" i="1" s="1"/>
  <c r="O62" i="1" s="1"/>
  <c r="P62" i="1" s="1"/>
  <c r="I153" i="1"/>
  <c r="L153" i="1" s="1"/>
  <c r="M153" i="1"/>
  <c r="N153" i="1" s="1"/>
  <c r="O153" i="1" s="1"/>
  <c r="M138" i="1"/>
  <c r="N138" i="1" s="1"/>
  <c r="O138" i="1" s="1"/>
  <c r="I138" i="1"/>
  <c r="L138" i="1" s="1"/>
  <c r="M40" i="1"/>
  <c r="N40" i="1" s="1"/>
  <c r="O40" i="1" s="1"/>
  <c r="P40" i="1" s="1"/>
  <c r="I40" i="1"/>
  <c r="L40" i="1" s="1"/>
  <c r="I163" i="1"/>
  <c r="L163" i="1" s="1"/>
  <c r="M163" i="1"/>
  <c r="N163" i="1" s="1"/>
  <c r="O163" i="1" s="1"/>
  <c r="M127" i="1"/>
  <c r="N127" i="1" s="1"/>
  <c r="O127" i="1" s="1"/>
  <c r="I127" i="1"/>
  <c r="L127" i="1" s="1"/>
  <c r="M116" i="1"/>
  <c r="N116" i="1" s="1"/>
  <c r="O116" i="1" s="1"/>
  <c r="I116" i="1"/>
  <c r="L116" i="1" s="1"/>
  <c r="I39" i="1"/>
  <c r="L39" i="1" s="1"/>
  <c r="M39" i="1"/>
  <c r="N39" i="1" s="1"/>
  <c r="O39" i="1" s="1"/>
  <c r="M170" i="1"/>
  <c r="N170" i="1" s="1"/>
  <c r="O170" i="1" s="1"/>
  <c r="I170" i="1"/>
  <c r="L170" i="1" s="1"/>
  <c r="M84" i="1"/>
  <c r="N84" i="1" s="1"/>
  <c r="O84" i="1" s="1"/>
  <c r="I84" i="1"/>
  <c r="L84" i="1" s="1"/>
  <c r="M75" i="1"/>
  <c r="N75" i="1" s="1"/>
  <c r="O75" i="1" s="1"/>
  <c r="I75" i="1"/>
  <c r="L75" i="1" s="1"/>
  <c r="I51" i="1"/>
  <c r="L51" i="1" s="1"/>
  <c r="M51" i="1"/>
  <c r="N51" i="1" s="1"/>
  <c r="O51" i="1" s="1"/>
  <c r="I43" i="1"/>
  <c r="L43" i="1" s="1"/>
  <c r="M43" i="1"/>
  <c r="N43" i="1" s="1"/>
  <c r="O43" i="1" s="1"/>
  <c r="M21" i="1"/>
  <c r="N21" i="1" s="1"/>
  <c r="O21" i="1" s="1"/>
  <c r="P21" i="1" s="1"/>
  <c r="I35" i="1"/>
  <c r="L35" i="1" s="1"/>
  <c r="M35" i="1"/>
  <c r="N35" i="1" s="1"/>
  <c r="O35" i="1" s="1"/>
  <c r="P35" i="1" s="1"/>
  <c r="I117" i="1"/>
  <c r="L117" i="1" s="1"/>
  <c r="P117" i="1" s="1"/>
  <c r="M167" i="1"/>
  <c r="N167" i="1" s="1"/>
  <c r="O167" i="1" s="1"/>
  <c r="I167" i="1"/>
  <c r="L167" i="1" s="1"/>
  <c r="I11" i="1"/>
  <c r="L11" i="1" s="1"/>
  <c r="M11" i="1"/>
  <c r="N11" i="1" s="1"/>
  <c r="O11" i="1" s="1"/>
  <c r="I132" i="1"/>
  <c r="L132" i="1" s="1"/>
  <c r="M132" i="1"/>
  <c r="N132" i="1" s="1"/>
  <c r="O132" i="1" s="1"/>
  <c r="I111" i="1"/>
  <c r="L111" i="1" s="1"/>
  <c r="M111" i="1"/>
  <c r="N111" i="1" s="1"/>
  <c r="O111" i="1" s="1"/>
  <c r="M58" i="1"/>
  <c r="N58" i="1" s="1"/>
  <c r="O58" i="1" s="1"/>
  <c r="I58" i="1"/>
  <c r="L58" i="1" s="1"/>
  <c r="M25" i="1"/>
  <c r="N25" i="1" s="1"/>
  <c r="O25" i="1" s="1"/>
  <c r="I25" i="1"/>
  <c r="L25" i="1" s="1"/>
  <c r="M34" i="1"/>
  <c r="N34" i="1" s="1"/>
  <c r="O34" i="1" s="1"/>
  <c r="I34" i="1"/>
  <c r="L34" i="1" s="1"/>
  <c r="I147" i="1"/>
  <c r="L147" i="1" s="1"/>
  <c r="M147" i="1"/>
  <c r="N147" i="1" s="1"/>
  <c r="O147" i="1" s="1"/>
  <c r="M159" i="1"/>
  <c r="N159" i="1" s="1"/>
  <c r="O159" i="1" s="1"/>
  <c r="I159" i="1"/>
  <c r="L159" i="1" s="1"/>
  <c r="M141" i="1"/>
  <c r="N141" i="1" s="1"/>
  <c r="O141" i="1" s="1"/>
  <c r="I141" i="1"/>
  <c r="L141" i="1" s="1"/>
  <c r="M136" i="1"/>
  <c r="N136" i="1" s="1"/>
  <c r="O136" i="1" s="1"/>
  <c r="I136" i="1"/>
  <c r="L136" i="1" s="1"/>
  <c r="M60" i="1"/>
  <c r="N60" i="1" s="1"/>
  <c r="O60" i="1" s="1"/>
  <c r="I60" i="1"/>
  <c r="L60" i="1" s="1"/>
  <c r="I53" i="1"/>
  <c r="L53" i="1" s="1"/>
  <c r="P53" i="1" s="1"/>
  <c r="M79" i="1"/>
  <c r="N79" i="1" s="1"/>
  <c r="O79" i="1" s="1"/>
  <c r="I79" i="1"/>
  <c r="L79" i="1" s="1"/>
  <c r="I74" i="1"/>
  <c r="L74" i="1" s="1"/>
  <c r="M74" i="1"/>
  <c r="N74" i="1" s="1"/>
  <c r="O74" i="1" s="1"/>
  <c r="P74" i="1" s="1"/>
  <c r="P160" i="1"/>
  <c r="M145" i="1"/>
  <c r="N145" i="1" s="1"/>
  <c r="O145" i="1" s="1"/>
  <c r="P145" i="1" s="1"/>
  <c r="I145" i="1"/>
  <c r="L145" i="1" s="1"/>
  <c r="M88" i="1"/>
  <c r="N88" i="1" s="1"/>
  <c r="O88" i="1" s="1"/>
  <c r="I88" i="1"/>
  <c r="L88" i="1" s="1"/>
  <c r="P78" i="1"/>
  <c r="I22" i="1"/>
  <c r="L22" i="1" s="1"/>
  <c r="M22" i="1"/>
  <c r="N22" i="1" s="1"/>
  <c r="O22" i="1" s="1"/>
  <c r="P22" i="1" s="1"/>
  <c r="I13" i="1"/>
  <c r="L13" i="1" s="1"/>
  <c r="M13" i="1"/>
  <c r="N13" i="1" s="1"/>
  <c r="O13" i="1" s="1"/>
  <c r="P13" i="1" s="1"/>
  <c r="I126" i="1"/>
  <c r="L126" i="1" s="1"/>
  <c r="P126" i="1" s="1"/>
  <c r="I70" i="1"/>
  <c r="L70" i="1" s="1"/>
  <c r="P70" i="1" s="1"/>
  <c r="M168" i="1"/>
  <c r="N168" i="1" s="1"/>
  <c r="O168" i="1" s="1"/>
  <c r="I168" i="1"/>
  <c r="L168" i="1" s="1"/>
  <c r="I139" i="1"/>
  <c r="L139" i="1" s="1"/>
  <c r="M139" i="1"/>
  <c r="N139" i="1" s="1"/>
  <c r="O139" i="1" s="1"/>
  <c r="M97" i="1"/>
  <c r="N97" i="1" s="1"/>
  <c r="O97" i="1" s="1"/>
  <c r="I97" i="1"/>
  <c r="L97" i="1" s="1"/>
  <c r="M17" i="1"/>
  <c r="N17" i="1" s="1"/>
  <c r="O17" i="1" s="1"/>
  <c r="I17" i="1"/>
  <c r="L17" i="1" s="1"/>
  <c r="I105" i="1"/>
  <c r="L105" i="1" s="1"/>
  <c r="P105" i="1" s="1"/>
  <c r="P137" i="1"/>
  <c r="I156" i="1"/>
  <c r="L156" i="1" s="1"/>
  <c r="M156" i="1"/>
  <c r="N156" i="1" s="1"/>
  <c r="O156" i="1" s="1"/>
  <c r="P156" i="1" s="1"/>
  <c r="P129" i="1"/>
  <c r="M93" i="1"/>
  <c r="N93" i="1" s="1"/>
  <c r="O93" i="1" s="1"/>
  <c r="P55" i="1"/>
  <c r="P5" i="1"/>
  <c r="I101" i="1"/>
  <c r="L101" i="1" s="1"/>
  <c r="P101" i="1" s="1"/>
  <c r="I45" i="1"/>
  <c r="L45" i="1" s="1"/>
  <c r="P45" i="1" s="1"/>
  <c r="I107" i="1"/>
  <c r="L107" i="1" s="1"/>
  <c r="M107" i="1"/>
  <c r="N107" i="1" s="1"/>
  <c r="O107" i="1" s="1"/>
  <c r="P107" i="1" s="1"/>
  <c r="M102" i="1"/>
  <c r="N102" i="1" s="1"/>
  <c r="O102" i="1" s="1"/>
  <c r="I102" i="1"/>
  <c r="L102" i="1" s="1"/>
  <c r="M82" i="1"/>
  <c r="N82" i="1" s="1"/>
  <c r="O82" i="1" s="1"/>
  <c r="I82" i="1"/>
  <c r="L82" i="1" s="1"/>
  <c r="I73" i="1"/>
  <c r="L73" i="1" s="1"/>
  <c r="M73" i="1"/>
  <c r="N73" i="1" s="1"/>
  <c r="O73" i="1" s="1"/>
  <c r="P73" i="1" s="1"/>
  <c r="I27" i="1"/>
  <c r="L27" i="1" s="1"/>
  <c r="M27" i="1"/>
  <c r="N27" i="1" s="1"/>
  <c r="O27" i="1" s="1"/>
  <c r="M12" i="1"/>
  <c r="N12" i="1" s="1"/>
  <c r="O12" i="1" s="1"/>
  <c r="I12" i="1"/>
  <c r="L12" i="1" s="1"/>
  <c r="I93" i="1"/>
  <c r="L93" i="1" s="1"/>
  <c r="I69" i="1"/>
  <c r="L69" i="1" s="1"/>
  <c r="P69" i="1" s="1"/>
  <c r="I44" i="1"/>
  <c r="L44" i="1" s="1"/>
  <c r="P44" i="1" s="1"/>
  <c r="M65" i="1"/>
  <c r="N65" i="1" s="1"/>
  <c r="O65" i="1" s="1"/>
  <c r="P65" i="1" s="1"/>
  <c r="P48" i="1"/>
  <c r="I171" i="1"/>
  <c r="L171" i="1" s="1"/>
  <c r="M171" i="1"/>
  <c r="N171" i="1" s="1"/>
  <c r="O171" i="1" s="1"/>
  <c r="I158" i="1"/>
  <c r="L158" i="1" s="1"/>
  <c r="M158" i="1"/>
  <c r="N158" i="1" s="1"/>
  <c r="O158" i="1" s="1"/>
  <c r="M144" i="1"/>
  <c r="N144" i="1" s="1"/>
  <c r="O144" i="1" s="1"/>
  <c r="I144" i="1"/>
  <c r="L144" i="1" s="1"/>
  <c r="P118" i="1"/>
  <c r="M54" i="1"/>
  <c r="N54" i="1" s="1"/>
  <c r="O54" i="1" s="1"/>
  <c r="I54" i="1"/>
  <c r="L54" i="1" s="1"/>
  <c r="P41" i="1"/>
  <c r="M26" i="1"/>
  <c r="N26" i="1" s="1"/>
  <c r="O26" i="1" s="1"/>
  <c r="I26" i="1"/>
  <c r="L26" i="1" s="1"/>
  <c r="P20" i="1"/>
  <c r="P16" i="1"/>
  <c r="P8" i="1"/>
  <c r="I64" i="1"/>
  <c r="L64" i="1" s="1"/>
  <c r="P64" i="1" s="1"/>
  <c r="P81" i="1"/>
  <c r="M151" i="1"/>
  <c r="N151" i="1" s="1"/>
  <c r="O151" i="1" s="1"/>
  <c r="M98" i="1"/>
  <c r="N98" i="1" s="1"/>
  <c r="O98" i="1" s="1"/>
  <c r="M71" i="1"/>
  <c r="N71" i="1" s="1"/>
  <c r="O71" i="1" s="1"/>
  <c r="I66" i="1"/>
  <c r="L66" i="1" s="1"/>
  <c r="M66" i="1"/>
  <c r="N66" i="1" s="1"/>
  <c r="O66" i="1" s="1"/>
  <c r="M49" i="1"/>
  <c r="N49" i="1" s="1"/>
  <c r="O49" i="1" s="1"/>
  <c r="I49" i="1"/>
  <c r="L49" i="1" s="1"/>
  <c r="M18" i="1"/>
  <c r="N18" i="1" s="1"/>
  <c r="O18" i="1" s="1"/>
  <c r="P18" i="1" s="1"/>
  <c r="I133" i="1"/>
  <c r="L133" i="1" s="1"/>
  <c r="P133" i="1" s="1"/>
  <c r="I108" i="1"/>
  <c r="L108" i="1" s="1"/>
  <c r="P108" i="1" s="1"/>
  <c r="I71" i="1"/>
  <c r="L71" i="1" s="1"/>
  <c r="I9" i="1"/>
  <c r="L9" i="1" s="1"/>
  <c r="P9" i="1" s="1"/>
  <c r="M135" i="1"/>
  <c r="N135" i="1" s="1"/>
  <c r="O135" i="1" s="1"/>
  <c r="P135" i="1" s="1"/>
  <c r="M131" i="1"/>
  <c r="N131" i="1" s="1"/>
  <c r="O131" i="1" s="1"/>
  <c r="I131" i="1"/>
  <c r="L131" i="1" s="1"/>
  <c r="M106" i="1"/>
  <c r="N106" i="1" s="1"/>
  <c r="O106" i="1" s="1"/>
  <c r="P106" i="1" s="1"/>
  <c r="M77" i="1"/>
  <c r="N77" i="1" s="1"/>
  <c r="O77" i="1" s="1"/>
  <c r="I77" i="1"/>
  <c r="L77" i="1" s="1"/>
  <c r="P119" i="1"/>
  <c r="M162" i="1"/>
  <c r="N162" i="1" s="1"/>
  <c r="O162" i="1" s="1"/>
  <c r="P162" i="1" s="1"/>
  <c r="M157" i="1"/>
  <c r="N157" i="1" s="1"/>
  <c r="O157" i="1" s="1"/>
  <c r="M143" i="1"/>
  <c r="N143" i="1" s="1"/>
  <c r="O143" i="1" s="1"/>
  <c r="P143" i="1" s="1"/>
  <c r="M86" i="1"/>
  <c r="N86" i="1" s="1"/>
  <c r="O86" i="1" s="1"/>
  <c r="I86" i="1"/>
  <c r="L86" i="1" s="1"/>
  <c r="M68" i="1"/>
  <c r="N68" i="1" s="1"/>
  <c r="O68" i="1" s="1"/>
  <c r="I68" i="1"/>
  <c r="L68" i="1" s="1"/>
  <c r="I59" i="1"/>
  <c r="L59" i="1" s="1"/>
  <c r="M59" i="1"/>
  <c r="N59" i="1" s="1"/>
  <c r="O59" i="1" s="1"/>
  <c r="P59" i="1" s="1"/>
  <c r="M15" i="1"/>
  <c r="N15" i="1" s="1"/>
  <c r="O15" i="1" s="1"/>
  <c r="M7" i="1"/>
  <c r="N7" i="1" s="1"/>
  <c r="O7" i="1" s="1"/>
  <c r="P7" i="1" s="1"/>
  <c r="I52" i="1"/>
  <c r="L52" i="1" s="1"/>
  <c r="P52" i="1" s="1"/>
  <c r="I38" i="1"/>
  <c r="L38" i="1" s="1"/>
  <c r="P38" i="1" s="1"/>
  <c r="I15" i="1"/>
  <c r="L15" i="1" s="1"/>
  <c r="M91" i="1"/>
  <c r="N91" i="1" s="1"/>
  <c r="O91" i="1" s="1"/>
  <c r="P91" i="1" s="1"/>
  <c r="M83" i="1"/>
  <c r="N83" i="1" s="1"/>
  <c r="O83" i="1" s="1"/>
  <c r="P83" i="1" s="1"/>
  <c r="I150" i="1"/>
  <c r="L150" i="1" s="1"/>
  <c r="M134" i="1"/>
  <c r="N134" i="1" s="1"/>
  <c r="O134" i="1" s="1"/>
  <c r="M120" i="1"/>
  <c r="N120" i="1" s="1"/>
  <c r="O120" i="1" s="1"/>
  <c r="P90" i="1"/>
  <c r="M33" i="1"/>
  <c r="N33" i="1" s="1"/>
  <c r="O33" i="1" s="1"/>
  <c r="P33" i="1" s="1"/>
  <c r="I98" i="1"/>
  <c r="L98" i="1" s="1"/>
  <c r="M173" i="1"/>
  <c r="N173" i="1" s="1"/>
  <c r="O173" i="1" s="1"/>
  <c r="I173" i="1"/>
  <c r="L173" i="1" s="1"/>
  <c r="M165" i="1"/>
  <c r="N165" i="1" s="1"/>
  <c r="O165" i="1" s="1"/>
  <c r="P165" i="1" s="1"/>
  <c r="M146" i="1"/>
  <c r="N146" i="1" s="1"/>
  <c r="O146" i="1" s="1"/>
  <c r="P146" i="1" s="1"/>
  <c r="M104" i="1"/>
  <c r="N104" i="1" s="1"/>
  <c r="O104" i="1" s="1"/>
  <c r="M95" i="1"/>
  <c r="N95" i="1" s="1"/>
  <c r="O95" i="1" s="1"/>
  <c r="I95" i="1"/>
  <c r="L95" i="1" s="1"/>
  <c r="M42" i="1"/>
  <c r="N42" i="1" s="1"/>
  <c r="O42" i="1" s="1"/>
  <c r="P42" i="1" s="1"/>
  <c r="I19" i="1"/>
  <c r="L19" i="1" s="1"/>
  <c r="M19" i="1"/>
  <c r="N19" i="1" s="1"/>
  <c r="O19" i="1" s="1"/>
  <c r="M10" i="1"/>
  <c r="N10" i="1" s="1"/>
  <c r="O10" i="1" s="1"/>
  <c r="I110" i="1"/>
  <c r="L110" i="1" s="1"/>
  <c r="P110" i="1" s="1"/>
  <c r="M72" i="1"/>
  <c r="N72" i="1" s="1"/>
  <c r="O72" i="1" s="1"/>
  <c r="P72" i="1" s="1"/>
  <c r="M30" i="1"/>
  <c r="N30" i="1" s="1"/>
  <c r="O30" i="1" s="1"/>
  <c r="P30" i="1" s="1"/>
  <c r="I151" i="1"/>
  <c r="L151" i="1" s="1"/>
  <c r="I99" i="1"/>
  <c r="L99" i="1" s="1"/>
  <c r="M99" i="1"/>
  <c r="N99" i="1" s="1"/>
  <c r="O99" i="1" s="1"/>
  <c r="P99" i="1" s="1"/>
  <c r="M67" i="1"/>
  <c r="N67" i="1" s="1"/>
  <c r="O67" i="1" s="1"/>
  <c r="I67" i="1"/>
  <c r="L67" i="1" s="1"/>
  <c r="I134" i="1"/>
  <c r="L134" i="1" s="1"/>
  <c r="I120" i="1"/>
  <c r="L120" i="1" s="1"/>
  <c r="I61" i="1"/>
  <c r="L61" i="1" s="1"/>
  <c r="P61" i="1" s="1"/>
  <c r="I47" i="1"/>
  <c r="L47" i="1" s="1"/>
  <c r="P47" i="1" s="1"/>
  <c r="I36" i="1"/>
  <c r="L36" i="1" s="1"/>
  <c r="P36" i="1" s="1"/>
  <c r="I24" i="1"/>
  <c r="L24" i="1" s="1"/>
  <c r="P24" i="1" s="1"/>
  <c r="I10" i="1"/>
  <c r="L10" i="1" s="1"/>
  <c r="I157" i="1"/>
  <c r="L157" i="1" s="1"/>
  <c r="M149" i="1"/>
  <c r="N149" i="1" s="1"/>
  <c r="O149" i="1" s="1"/>
  <c r="P149" i="1" s="1"/>
  <c r="M128" i="1"/>
  <c r="N128" i="1" s="1"/>
  <c r="O128" i="1" s="1"/>
  <c r="P128" i="1" s="1"/>
  <c r="I104" i="1"/>
  <c r="L104" i="1" s="1"/>
  <c r="P158" i="1" l="1"/>
  <c r="P147" i="1"/>
  <c r="P111" i="1"/>
  <c r="P132" i="1"/>
  <c r="P11" i="1"/>
  <c r="P43" i="1"/>
  <c r="P51" i="1"/>
  <c r="P39" i="1"/>
  <c r="P10" i="1"/>
  <c r="P98" i="1"/>
  <c r="P93" i="1"/>
  <c r="P141" i="1"/>
  <c r="P31" i="1"/>
  <c r="P113" i="1"/>
  <c r="P14" i="1"/>
  <c r="P46" i="1"/>
  <c r="P57" i="1"/>
  <c r="P80" i="1"/>
  <c r="P114" i="1"/>
  <c r="P142" i="1"/>
  <c r="P63" i="1"/>
  <c r="P92" i="1"/>
  <c r="P19" i="1"/>
  <c r="P95" i="1"/>
  <c r="P15" i="1"/>
  <c r="P86" i="1"/>
  <c r="P157" i="1"/>
  <c r="P66" i="1"/>
  <c r="P71" i="1"/>
  <c r="P151" i="1"/>
  <c r="P54" i="1"/>
  <c r="P27" i="1"/>
  <c r="P102" i="1"/>
  <c r="P75" i="1"/>
  <c r="P163" i="1"/>
  <c r="P153" i="1"/>
  <c r="P155" i="1"/>
  <c r="P120" i="1"/>
  <c r="P131" i="1"/>
  <c r="P97" i="1"/>
  <c r="P116" i="1"/>
  <c r="P60" i="1"/>
  <c r="P138" i="1"/>
  <c r="P25" i="1"/>
  <c r="P134" i="1"/>
  <c r="P159" i="1"/>
  <c r="P84" i="1"/>
  <c r="P96" i="1"/>
  <c r="P104" i="1"/>
  <c r="P49" i="1"/>
  <c r="P139" i="1"/>
  <c r="P112" i="1"/>
  <c r="P58" i="1"/>
  <c r="P127" i="1"/>
  <c r="P173" i="1"/>
  <c r="P167" i="1"/>
  <c r="P68" i="1"/>
  <c r="P136" i="1"/>
  <c r="P67" i="1"/>
  <c r="P144" i="1"/>
  <c r="P170" i="1"/>
  <c r="P26" i="1"/>
  <c r="P168" i="1"/>
  <c r="P121" i="1"/>
  <c r="P77" i="1"/>
  <c r="P82" i="1"/>
  <c r="P88" i="1"/>
  <c r="P34" i="1"/>
  <c r="P150" i="1"/>
  <c r="P171" i="1"/>
  <c r="P12" i="1"/>
  <c r="P17" i="1"/>
  <c r="P79" i="1"/>
</calcChain>
</file>

<file path=xl/sharedStrings.xml><?xml version="1.0" encoding="utf-8"?>
<sst xmlns="http://schemas.openxmlformats.org/spreadsheetml/2006/main" count="403" uniqueCount="402">
  <si>
    <t>FY2000</t>
  </si>
  <si>
    <t>District Number</t>
  </si>
  <si>
    <t>District Name</t>
  </si>
  <si>
    <t>General Fund Expenditures</t>
  </si>
  <si>
    <t>General Fund Ending Balance</t>
  </si>
  <si>
    <t>General Fund Balance %</t>
  </si>
  <si>
    <t>GF Base%</t>
  </si>
  <si>
    <t>Expenditures</t>
  </si>
  <si>
    <t>Allowable GF Bal</t>
  </si>
  <si>
    <t>Hard Cap</t>
  </si>
  <si>
    <t xml:space="preserve"> </t>
  </si>
  <si>
    <t>Soft Cap</t>
  </si>
  <si>
    <t>Total Reduction</t>
  </si>
  <si>
    <t xml:space="preserve">A </t>
  </si>
  <si>
    <t>B</t>
  </si>
  <si>
    <t>C =  (B/A)</t>
  </si>
  <si>
    <t>D (Greater of C or 20%)</t>
  </si>
  <si>
    <t>E</t>
  </si>
  <si>
    <t>F = (D*E)</t>
  </si>
  <si>
    <t>G</t>
  </si>
  <si>
    <t>H = (G/E)</t>
  </si>
  <si>
    <t xml:space="preserve"> I = G-F if &lt; 0 then 0</t>
  </si>
  <si>
    <t>J =(lesser of D or H) - 20%</t>
  </si>
  <si>
    <t>K  = J *E</t>
  </si>
  <si>
    <t>L + O</t>
  </si>
  <si>
    <t>01001</t>
  </si>
  <si>
    <t>01002</t>
  </si>
  <si>
    <t>01003</t>
  </si>
  <si>
    <t>02001</t>
  </si>
  <si>
    <t>HITCHCOCK  02-1</t>
  </si>
  <si>
    <t>02002</t>
  </si>
  <si>
    <t>02003</t>
  </si>
  <si>
    <t>02004</t>
  </si>
  <si>
    <t>WESSINGTON  02-4</t>
  </si>
  <si>
    <t>02005</t>
  </si>
  <si>
    <t>WOLSEY  02-5</t>
  </si>
  <si>
    <t>03001</t>
  </si>
  <si>
    <t>04001</t>
  </si>
  <si>
    <t>04002</t>
  </si>
  <si>
    <t>04003</t>
  </si>
  <si>
    <t>05001</t>
  </si>
  <si>
    <t>05003</t>
  </si>
  <si>
    <t>05005</t>
  </si>
  <si>
    <t>05006</t>
  </si>
  <si>
    <t>06001</t>
  </si>
  <si>
    <t>06002</t>
  </si>
  <si>
    <t>06003</t>
  </si>
  <si>
    <t>GROTON  06-3</t>
  </si>
  <si>
    <t>06005</t>
  </si>
  <si>
    <t>07001</t>
  </si>
  <si>
    <t>07002</t>
  </si>
  <si>
    <t>09001</t>
  </si>
  <si>
    <t>09002</t>
  </si>
  <si>
    <t>10001</t>
  </si>
  <si>
    <t>10002</t>
  </si>
  <si>
    <t>11001</t>
  </si>
  <si>
    <t>11002</t>
  </si>
  <si>
    <t>11003</t>
  </si>
  <si>
    <t>11004</t>
  </si>
  <si>
    <t>12002</t>
  </si>
  <si>
    <t>12003</t>
  </si>
  <si>
    <t>13001</t>
  </si>
  <si>
    <t>13002</t>
  </si>
  <si>
    <t>14001</t>
  </si>
  <si>
    <t>14002</t>
  </si>
  <si>
    <t>14003</t>
  </si>
  <si>
    <t>14004</t>
  </si>
  <si>
    <t>14005</t>
  </si>
  <si>
    <t>15001</t>
  </si>
  <si>
    <t>15002</t>
  </si>
  <si>
    <t>15003</t>
  </si>
  <si>
    <t>16001</t>
  </si>
  <si>
    <t>16002</t>
  </si>
  <si>
    <t>17001</t>
  </si>
  <si>
    <t>17002</t>
  </si>
  <si>
    <t>17003</t>
  </si>
  <si>
    <t>18001</t>
  </si>
  <si>
    <t>BRISTOL  18-1</t>
  </si>
  <si>
    <t>18002</t>
  </si>
  <si>
    <t>18003</t>
  </si>
  <si>
    <t>18004</t>
  </si>
  <si>
    <t>19004</t>
  </si>
  <si>
    <t>20001</t>
  </si>
  <si>
    <t>20002</t>
  </si>
  <si>
    <t>20003</t>
  </si>
  <si>
    <t>21001</t>
  </si>
  <si>
    <t>21002</t>
  </si>
  <si>
    <t>22001</t>
  </si>
  <si>
    <t>22003</t>
  </si>
  <si>
    <t>IPSWICH  22-3</t>
  </si>
  <si>
    <t>22005</t>
  </si>
  <si>
    <t>23001</t>
  </si>
  <si>
    <t>23002</t>
  </si>
  <si>
    <t>23003</t>
  </si>
  <si>
    <t>24001</t>
  </si>
  <si>
    <t>CRESBARD  24-1</t>
  </si>
  <si>
    <t>24002</t>
  </si>
  <si>
    <t>FAULKTON  24-2</t>
  </si>
  <si>
    <t>25001</t>
  </si>
  <si>
    <t>25003</t>
  </si>
  <si>
    <t>25004</t>
  </si>
  <si>
    <t>26002</t>
  </si>
  <si>
    <t>26004</t>
  </si>
  <si>
    <t>26005</t>
  </si>
  <si>
    <t>27001</t>
  </si>
  <si>
    <t>27002</t>
  </si>
  <si>
    <t>28001</t>
  </si>
  <si>
    <t>28002</t>
  </si>
  <si>
    <t>28003</t>
  </si>
  <si>
    <t>29001</t>
  </si>
  <si>
    <t>MILLER  29-1</t>
  </si>
  <si>
    <t>29002</t>
  </si>
  <si>
    <t>30001</t>
  </si>
  <si>
    <t>30002</t>
  </si>
  <si>
    <t>31001</t>
  </si>
  <si>
    <t>32001</t>
  </si>
  <si>
    <t>32002</t>
  </si>
  <si>
    <t>33001</t>
  </si>
  <si>
    <t>33002</t>
  </si>
  <si>
    <t>33003</t>
  </si>
  <si>
    <t>33005</t>
  </si>
  <si>
    <t>34001</t>
  </si>
  <si>
    <t>35001</t>
  </si>
  <si>
    <t>36002</t>
  </si>
  <si>
    <t>37003</t>
  </si>
  <si>
    <t>38001</t>
  </si>
  <si>
    <t>38002</t>
  </si>
  <si>
    <t>38003</t>
  </si>
  <si>
    <t>39001</t>
  </si>
  <si>
    <t>39002</t>
  </si>
  <si>
    <t>39004</t>
  </si>
  <si>
    <t>39005</t>
  </si>
  <si>
    <t>40001</t>
  </si>
  <si>
    <t>40002</t>
  </si>
  <si>
    <t>41001</t>
  </si>
  <si>
    <t>41002</t>
  </si>
  <si>
    <t>41004</t>
  </si>
  <si>
    <t>41005</t>
  </si>
  <si>
    <t>42001</t>
  </si>
  <si>
    <t>43001</t>
  </si>
  <si>
    <t>43002</t>
  </si>
  <si>
    <t>43006</t>
  </si>
  <si>
    <t>43007</t>
  </si>
  <si>
    <t>44001</t>
  </si>
  <si>
    <t>44002</t>
  </si>
  <si>
    <t>45002</t>
  </si>
  <si>
    <t>45004</t>
  </si>
  <si>
    <t>46001</t>
  </si>
  <si>
    <t>46002</t>
  </si>
  <si>
    <t>47001</t>
  </si>
  <si>
    <t>47002</t>
  </si>
  <si>
    <t>48002</t>
  </si>
  <si>
    <t>48003</t>
  </si>
  <si>
    <t>49001</t>
  </si>
  <si>
    <t>49002</t>
  </si>
  <si>
    <t>49003</t>
  </si>
  <si>
    <t>49004</t>
  </si>
  <si>
    <t>49005</t>
  </si>
  <si>
    <t>49006</t>
  </si>
  <si>
    <t>49007</t>
  </si>
  <si>
    <t>50003</t>
  </si>
  <si>
    <t>50005</t>
  </si>
  <si>
    <t>51001</t>
  </si>
  <si>
    <t>51002</t>
  </si>
  <si>
    <t>51003</t>
  </si>
  <si>
    <t>51004</t>
  </si>
  <si>
    <t>51005</t>
  </si>
  <si>
    <t>52001</t>
  </si>
  <si>
    <t>52002</t>
  </si>
  <si>
    <t>52003</t>
  </si>
  <si>
    <t>53001</t>
  </si>
  <si>
    <t>53002</t>
  </si>
  <si>
    <t>54002</t>
  </si>
  <si>
    <t>54004</t>
  </si>
  <si>
    <t>54006</t>
  </si>
  <si>
    <t>54007</t>
  </si>
  <si>
    <t>55004</t>
  </si>
  <si>
    <t>55005</t>
  </si>
  <si>
    <t>56001</t>
  </si>
  <si>
    <t>56002</t>
  </si>
  <si>
    <t>56003</t>
  </si>
  <si>
    <t>NORTHWESTERN  56-3</t>
  </si>
  <si>
    <t>56004</t>
  </si>
  <si>
    <t>56005</t>
  </si>
  <si>
    <t>TULARE  56-5</t>
  </si>
  <si>
    <t>57001</t>
  </si>
  <si>
    <t>58001</t>
  </si>
  <si>
    <t>58002</t>
  </si>
  <si>
    <t>58003</t>
  </si>
  <si>
    <t>59001</t>
  </si>
  <si>
    <t>59002</t>
  </si>
  <si>
    <t>60001</t>
  </si>
  <si>
    <t>60002</t>
  </si>
  <si>
    <t>60003</t>
  </si>
  <si>
    <t>60004</t>
  </si>
  <si>
    <t>60005</t>
  </si>
  <si>
    <t>61001</t>
  </si>
  <si>
    <t>61002</t>
  </si>
  <si>
    <t>61004</t>
  </si>
  <si>
    <t>61005</t>
  </si>
  <si>
    <t>61007</t>
  </si>
  <si>
    <t>61008</t>
  </si>
  <si>
    <t>62003</t>
  </si>
  <si>
    <t>62005</t>
  </si>
  <si>
    <t>63001</t>
  </si>
  <si>
    <t>63002</t>
  </si>
  <si>
    <t>63003</t>
  </si>
  <si>
    <t>64002</t>
  </si>
  <si>
    <t>65001</t>
  </si>
  <si>
    <t>66001</t>
  </si>
  <si>
    <t>06004</t>
  </si>
  <si>
    <t>HECLA-HOUGHTON  06-4</t>
  </si>
  <si>
    <t>45001</t>
  </si>
  <si>
    <t>BRITTON  45-1</t>
  </si>
  <si>
    <t>2002 FB</t>
  </si>
  <si>
    <t>2002 Exp</t>
  </si>
  <si>
    <t>45003</t>
  </si>
  <si>
    <t>VEBLEN  45-3</t>
  </si>
  <si>
    <t>54009</t>
  </si>
  <si>
    <t>SISSETON  54-9</t>
  </si>
  <si>
    <t>FY 2005</t>
  </si>
  <si>
    <t>Less of Base or 2005 FB%-20%</t>
  </si>
  <si>
    <t>2005 Fund Bal %</t>
  </si>
  <si>
    <t>FY2005 GF Bal</t>
  </si>
  <si>
    <t>02006</t>
  </si>
  <si>
    <t>06006</t>
  </si>
  <si>
    <t>22006</t>
  </si>
  <si>
    <t>24003</t>
  </si>
  <si>
    <t>29003</t>
  </si>
  <si>
    <t>56006</t>
  </si>
  <si>
    <t>56007</t>
  </si>
  <si>
    <t>Plankinton 01-1</t>
  </si>
  <si>
    <t>Stickney 01-2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</si>
  <si>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</si>
  <si>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</si>
  <si>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</si>
  <si>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</si>
  <si>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</si>
  <si>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</si>
  <si>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</si>
  <si>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</si>
  <si>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</si>
  <si>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</si>
  <si>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</si>
  <si>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Area 05-6</t>
  </si>
  <si>
    <t>Aberdeen 06-1</t>
  </si>
  <si>
    <t>Elm Valley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</si>
  <si>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</si>
  <si>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</si>
  <si>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</si>
  <si>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</si>
  <si>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</si>
  <si>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</si>
  <si>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</si>
  <si>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Pollock 10-2</t>
  </si>
  <si>
    <t>Andes Central 11-1</t>
  </si>
  <si>
    <t>Geddes Community 11-2</t>
  </si>
  <si>
    <t>Platte Community 11-3</t>
  </si>
  <si>
    <t>Wagner Community 11-4</t>
  </si>
  <si>
    <t>Clark 12-2</t>
  </si>
  <si>
    <t>Willow Lake 12-3</t>
  </si>
  <si>
    <t>Vermillion 13-1</t>
  </si>
  <si>
    <t>Wakonda 13-2</t>
  </si>
  <si>
    <t>Florence 14-1</t>
  </si>
  <si>
    <t>Henry 14-2</t>
  </si>
  <si>
    <t>South Shore 14-3</t>
  </si>
  <si>
    <t>Watertown 14-4</t>
  </si>
  <si>
    <t>Waverly 14-5</t>
  </si>
  <si>
    <t>McIntosh 15-1</t>
  </si>
  <si>
    <t>McLaughlin 15-2</t>
  </si>
  <si>
    <t>Smee 15-3</t>
  </si>
  <si>
    <t>Custer 16-1</t>
  </si>
  <si>
    <t>Elk Mountain 16-2</t>
  </si>
  <si>
    <t>Ethan 17-1</t>
  </si>
  <si>
    <t>Mitchell 17-2</t>
  </si>
  <si>
    <t>Mount Vernon 17-3</t>
  </si>
  <si>
    <t>Roslyn 18-2</t>
  </si>
  <si>
    <t>Waubay 18-3</t>
  </si>
  <si>
    <t>Webster 18-4</t>
  </si>
  <si>
    <t>Deuel 19-4</t>
  </si>
  <si>
    <t>Eagle Butte 20-1</t>
  </si>
  <si>
    <t>Isabel 20-2</t>
  </si>
  <si>
    <t>Timber Lake 20-3</t>
  </si>
  <si>
    <t>Armour 21-1</t>
  </si>
  <si>
    <t>Corsica 21-2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</si>
  <si>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</si>
  <si>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</si>
  <si>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</si>
  <si>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</si>
  <si>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</si>
  <si>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</si>
  <si>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Faulkton Area 24-3</t>
  </si>
  <si>
    <t>Big Stone City 25-1</t>
  </si>
  <si>
    <t>Grant-Deuel 25-3</t>
  </si>
  <si>
    <t>Milbank 25-4</t>
  </si>
  <si>
    <t>Burke 26-2</t>
  </si>
  <si>
    <t>Gregory 26-4</t>
  </si>
  <si>
    <t>Bonesteel-Fairfax 26-5</t>
  </si>
  <si>
    <t>Haakon 27-1</t>
  </si>
  <si>
    <t>Midland 27-2</t>
  </si>
  <si>
    <t>Castlewood 28-1</t>
  </si>
  <si>
    <t>Estelline 28-2</t>
  </si>
  <si>
    <t>Hamlin 28-3</t>
  </si>
  <si>
    <t>Polo 29-2</t>
  </si>
  <si>
    <t>Miller Area 29-3</t>
  </si>
  <si>
    <t>Hanson 30-1</t>
  </si>
  <si>
    <t>Emery 30-2</t>
  </si>
  <si>
    <t>Harding County 31-1</t>
  </si>
  <si>
    <t>Harrold 32-1</t>
  </si>
  <si>
    <t>Pierre 32-2</t>
  </si>
  <si>
    <t>Freeman 33-1</t>
  </si>
  <si>
    <t>Menno 33-2</t>
  </si>
  <si>
    <t>Parkston 33-3</t>
  </si>
  <si>
    <t>Tripp-Delmont 33-5</t>
  </si>
  <si>
    <t>Hyde 34-1</t>
  </si>
  <si>
    <t>Kadoka 35-1</t>
  </si>
  <si>
    <t>Wessington Springs 36-2</t>
  </si>
  <si>
    <t>Jones County 37-3</t>
  </si>
  <si>
    <t>Arlington 38-1</t>
  </si>
  <si>
    <t>De Smet 38-2</t>
  </si>
  <si>
    <t>Lake Preston 38-3</t>
  </si>
  <si>
    <t>Chester Area 39-1</t>
  </si>
  <si>
    <t>Madison Central 39-2</t>
  </si>
  <si>
    <t>Rutland 39-4</t>
  </si>
  <si>
    <t>Oldham - Ramona 39-5</t>
  </si>
  <si>
    <t>Lead-Deadwood 40-1</t>
  </si>
  <si>
    <t>Spearfish 40-2</t>
  </si>
  <si>
    <t>Canton 41-1</t>
  </si>
  <si>
    <t>Harrisburg 41-2</t>
  </si>
  <si>
    <t>Lennox 41-4</t>
  </si>
  <si>
    <t>Tea 41-5</t>
  </si>
  <si>
    <t>Lyman 42-1</t>
  </si>
  <si>
    <t>Canistota 43-1</t>
  </si>
  <si>
    <t>Montrose 43-2</t>
  </si>
  <si>
    <t>Bridgewater 43-6</t>
  </si>
  <si>
    <t>McCook Central 43-7</t>
  </si>
  <si>
    <t>Eureka 44-1</t>
  </si>
  <si>
    <t>Leola 44-2</t>
  </si>
  <si>
    <t>Langford 45-2</t>
  </si>
  <si>
    <t>Britton-Hecla 45-4</t>
  </si>
  <si>
    <t>Meade 46-1</t>
  </si>
  <si>
    <t>Faith 46-2</t>
  </si>
  <si>
    <t>White River 47-1</t>
  </si>
  <si>
    <t>Wood 47-2</t>
  </si>
  <si>
    <t>Carthage 48-2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</si>
  <si>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</si>
  <si>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</si>
  <si>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</si>
  <si>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</si>
  <si>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</si>
  <si>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</si>
  <si>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</si>
  <si>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</si>
  <si>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</si>
  <si>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</si>
  <si>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</si>
  <si>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</si>
  <si>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</si>
  <si>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Area 51-4</t>
  </si>
  <si>
    <t>Wall 51-5</t>
  </si>
  <si>
    <t>Bison 52-1</t>
  </si>
  <si>
    <t>Lemmon 52-2</t>
  </si>
  <si>
    <t>Northwest 52-3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</si>
  <si>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</si>
  <si>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</si>
  <si>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</si>
  <si>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</si>
  <si>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</si>
  <si>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</si>
  <si>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</si>
  <si>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</si>
  <si>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Conde 56-1</t>
  </si>
  <si>
    <t>Doland 56-2</t>
  </si>
  <si>
    <t>Redfield 56-4</t>
  </si>
  <si>
    <t>Hitchcock Tulare 56-6</t>
  </si>
  <si>
    <t>Northwestern Area 56-7</t>
  </si>
  <si>
    <t>Stanley County 57-1</t>
  </si>
  <si>
    <t>Agar-Blunt-Onida 58-3</t>
  </si>
  <si>
    <t>Colome 59-1</t>
  </si>
  <si>
    <t>Winner 59-2</t>
  </si>
  <si>
    <t>Centerville 60-1</t>
  </si>
  <si>
    <t>Hurley 60-2</t>
  </si>
  <si>
    <t>Marion 60-3</t>
  </si>
  <si>
    <t>Parker 60-4</t>
  </si>
  <si>
    <t>Viborg 60-5</t>
  </si>
  <si>
    <t>Alcester-Hudson 61-1</t>
  </si>
  <si>
    <t>Beresford 61-2</t>
  </si>
  <si>
    <t>Greater Hoyt 61-4</t>
  </si>
  <si>
    <t>Greater Scott 61-5</t>
  </si>
  <si>
    <t>Elk Point-Jefferson 61-7</t>
  </si>
  <si>
    <t>Dakota Valley 61-8</t>
  </si>
  <si>
    <t>Mobridge 62-3</t>
  </si>
  <si>
    <t>Selby Area 62-5</t>
  </si>
  <si>
    <t>Gayville-Volin 63-1</t>
  </si>
  <si>
    <t>Irene 63-2</t>
  </si>
  <si>
    <t>Yankton 63-3</t>
  </si>
  <si>
    <t>Dupree 64-2</t>
  </si>
  <si>
    <t>Shannon County 65-1</t>
  </si>
  <si>
    <t>Todd County 66-1</t>
  </si>
  <si>
    <t>Sully Buttes 58-2</t>
  </si>
  <si>
    <t>Agar 58-1</t>
  </si>
  <si>
    <t>L = K * .027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</si>
</sst>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&quot;$&quot;#,##0.00"/>
  </numFmts>
  <fonts count="6" x14ac:knownFonts="1">
    <font>
      <sz val="10"/>
      <name val="Arial"/>
    </font>
    <font>
      <sz val="10"/>
      <name val="Arial"/>
      <family val="2"/>
    </font>
    <font>
      <sz val="10"/>
      <color indexed="8"/>
      <name val="MS Sans Serif"/>
      <family val="2"/>
    </font>
    <font>
      <sz val="8"/>
      <name val="Lucida Sans Unicode"/>
      <family val="2"/>
    </font>
    <font>
      <sz val="8"/>
      <color indexed="8"/>
      <name val="Lucida Sans Unicode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1" applyFont="1" applyFill="1"/>
    <xf numFmtId="10" fontId="3" fillId="2" borderId="0" xfId="1" applyNumberFormat="1" applyFont="1" applyFill="1"/>
    <xf numFmtId="10" fontId="3" fillId="0" borderId="0" xfId="1" applyNumberFormat="1" applyFont="1" applyFill="1"/>
    <xf numFmtId="10" fontId="3" fillId="3" borderId="0" xfId="1" applyNumberFormat="1" applyFont="1" applyFill="1"/>
    <xf numFmtId="0" fontId="4" fillId="0" borderId="1" xfId="2" applyFont="1" applyFill="1" applyBorder="1" applyAlignment="1">
      <alignment horizontal="center" wrapText="1"/>
    </xf>
    <xf numFmtId="0" fontId="3" fillId="0" borderId="2" xfId="1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wrapText="1"/>
    </xf>
    <xf numFmtId="0" fontId="3" fillId="4" borderId="4" xfId="1" applyFont="1" applyFill="1" applyBorder="1" applyAlignment="1">
      <alignment horizontal="center" wrapText="1"/>
    </xf>
    <xf numFmtId="10" fontId="3" fillId="4" borderId="4" xfId="1" applyNumberFormat="1" applyFont="1" applyFill="1" applyBorder="1" applyAlignment="1">
      <alignment horizontal="center" wrapText="1"/>
    </xf>
    <xf numFmtId="10" fontId="3" fillId="0" borderId="4" xfId="1" applyNumberFormat="1" applyFont="1" applyFill="1" applyBorder="1" applyAlignment="1">
      <alignment horizontal="center" wrapText="1"/>
    </xf>
    <xf numFmtId="10" fontId="3" fillId="0" borderId="5" xfId="1" applyNumberFormat="1" applyFont="1" applyFill="1" applyBorder="1" applyAlignment="1">
      <alignment horizontal="center" wrapText="1"/>
    </xf>
    <xf numFmtId="10" fontId="3" fillId="2" borderId="5" xfId="1" applyNumberFormat="1" applyFont="1" applyFill="1" applyBorder="1" applyAlignment="1">
      <alignment horizontal="center" wrapText="1"/>
    </xf>
    <xf numFmtId="10" fontId="3" fillId="2" borderId="4" xfId="1" applyNumberFormat="1" applyFont="1" applyFill="1" applyBorder="1" applyAlignment="1">
      <alignment horizontal="center" wrapText="1"/>
    </xf>
    <xf numFmtId="10" fontId="3" fillId="3" borderId="4" xfId="1" applyNumberFormat="1" applyFont="1" applyFill="1" applyBorder="1" applyAlignment="1">
      <alignment horizontal="center" wrapText="1"/>
    </xf>
    <xf numFmtId="0" fontId="3" fillId="0" borderId="0" xfId="1" applyFont="1" applyFill="1" applyAlignment="1">
      <alignment wrapText="1"/>
    </xf>
    <xf numFmtId="0" fontId="4" fillId="0" borderId="0" xfId="2" applyFont="1" applyFill="1" applyBorder="1" applyAlignment="1">
      <alignment horizont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4" borderId="0" xfId="1" applyFont="1" applyFill="1" applyBorder="1" applyAlignment="1">
      <alignment horizontal="center" wrapText="1"/>
    </xf>
    <xf numFmtId="10" fontId="3" fillId="4" borderId="0" xfId="1" applyNumberFormat="1" applyFont="1" applyFill="1" applyBorder="1" applyAlignment="1">
      <alignment horizontal="center" wrapText="1"/>
    </xf>
    <xf numFmtId="10" fontId="3" fillId="0" borderId="0" xfId="1" applyNumberFormat="1" applyFont="1" applyFill="1" applyBorder="1" applyAlignment="1">
      <alignment horizontal="center" wrapText="1"/>
    </xf>
    <xf numFmtId="10" fontId="3" fillId="2" borderId="0" xfId="1" applyNumberFormat="1" applyFont="1" applyFill="1" applyBorder="1" applyAlignment="1">
      <alignment horizontal="center" wrapText="1"/>
    </xf>
    <xf numFmtId="10" fontId="3" fillId="3" borderId="0" xfId="1" applyNumberFormat="1" applyFont="1" applyFill="1" applyBorder="1" applyAlignment="1">
      <alignment horizontal="center" wrapText="1"/>
    </xf>
    <xf numFmtId="0" fontId="4" fillId="0" borderId="0" xfId="2" applyFont="1" applyFill="1" applyBorder="1" applyAlignment="1">
      <alignment horizontal="left"/>
    </xf>
    <xf numFmtId="49" fontId="3" fillId="0" borderId="0" xfId="1" applyNumberFormat="1" applyFont="1" applyFill="1"/>
    <xf numFmtId="3" fontId="3" fillId="4" borderId="0" xfId="1" applyNumberFormat="1" applyFont="1" applyFill="1"/>
    <xf numFmtId="10" fontId="3" fillId="4" borderId="0" xfId="1" applyNumberFormat="1" applyFont="1" applyFill="1"/>
    <xf numFmtId="3" fontId="3" fillId="0" borderId="0" xfId="1" applyNumberFormat="1" applyFont="1" applyFill="1"/>
    <xf numFmtId="3" fontId="3" fillId="2" borderId="0" xfId="1" applyNumberFormat="1" applyFont="1" applyFill="1"/>
    <xf numFmtId="10" fontId="3" fillId="0" borderId="0" xfId="3" applyNumberFormat="1" applyFont="1" applyFill="1"/>
    <xf numFmtId="3" fontId="3" fillId="3" borderId="0" xfId="1" applyNumberFormat="1" applyFont="1" applyFill="1"/>
    <xf numFmtId="0" fontId="4" fillId="0" borderId="6" xfId="2" applyFont="1" applyFill="1" applyBorder="1" applyAlignment="1">
      <alignment horizontal="left"/>
    </xf>
    <xf numFmtId="0" fontId="3" fillId="4" borderId="0" xfId="1" applyFont="1" applyFill="1"/>
    <xf numFmtId="165" fontId="3" fillId="0" borderId="0" xfId="1" applyNumberFormat="1" applyFont="1" applyFill="1"/>
    <xf numFmtId="164" fontId="3" fillId="4" borderId="0" xfId="3" applyNumberFormat="1" applyFont="1" applyFill="1"/>
    <xf numFmtId="0" fontId="3" fillId="0" borderId="0" xfId="0" applyFont="1"/>
    <xf numFmtId="38" fontId="5" fillId="0" borderId="0" xfId="0" applyNumberFormat="1" applyFont="1" applyBorder="1"/>
    <xf numFmtId="0" fontId="3" fillId="4" borderId="7" xfId="1" applyFont="1" applyFill="1" applyBorder="1" applyAlignment="1">
      <alignment horizontal="center"/>
    </xf>
    <xf numFmtId="0" fontId="3" fillId="4" borderId="8" xfId="1" applyFont="1" applyFill="1" applyBorder="1" applyAlignment="1">
      <alignment horizontal="center"/>
    </xf>
    <xf numFmtId="0" fontId="3" fillId="4" borderId="5" xfId="1" applyFont="1" applyFill="1" applyBorder="1" applyAlignment="1">
      <alignment horizontal="center"/>
    </xf>
    <xf numFmtId="0" fontId="3" fillId="0" borderId="7" xfId="1" applyFont="1" applyFill="1" applyBorder="1" applyAlignment="1">
      <alignment horizontal="center"/>
    </xf>
    <xf numFmtId="0" fontId="3" fillId="0" borderId="8" xfId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</cellXfs>
  <cellStyles count="4">
    <cellStyle name="Normal" xfId="0" builtinId="0"/>
    <cellStyle name="Normal_FY99Exp_EFB" xfId="1"/>
    <cellStyle name="Normal_Sheet1_Fund Balance History" xfId="2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EAID/HISTORIC/PRO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tate%20Aid/FY99/finalest/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3"/>
  <sheetViews>
    <sheetView tabSelected="1" zoomScaleNormal="100" workbookViewId="0">
      <pane xSplit="3" ySplit="3" topLeftCell="D4" activePane="bottomRight" state="frozen"/>
      <selection pane="topRight" activeCell="D1" sqref="D1"/>
      <selection pane="bottomLeft" activeCell="A5" sqref="A5"/>
      <selection pane="bottomRight"/>
    </sheetView>
  </sheetViews>
  <sheetFormatPr defaultRowHeight="12.75" x14ac:dyDescent="0.25"/>
  <cols>
    <col min="1" max="1" width="8.28515625" style="1" bestFit="1" customWidth="1"/>
    <col min="2" max="2" width="7.28515625" style="1" customWidth="1"/>
    <col min="3" max="3" width="23" style="1" bestFit="1" customWidth="1"/>
    <col min="4" max="4" width="11.140625" style="1" bestFit="1" customWidth="1"/>
    <col min="5" max="5" width="10.85546875" style="1" customWidth="1"/>
    <col min="6" max="6" width="9.5703125" style="3" customWidth="1"/>
    <col min="7" max="7" width="12.28515625" style="3" customWidth="1"/>
    <col min="8" max="8" width="11.140625" style="3" customWidth="1"/>
    <col min="9" max="9" width="12.7109375" style="3" bestFit="1" customWidth="1"/>
    <col min="10" max="12" width="12.7109375" style="3" customWidth="1"/>
    <col min="13" max="13" width="11.5703125" style="3" customWidth="1"/>
    <col min="14" max="14" width="9.85546875" style="3" bestFit="1" customWidth="1"/>
    <col min="15" max="15" width="12.7109375" style="3" customWidth="1"/>
    <col min="16" max="16" width="11.28515625" style="3" bestFit="1" customWidth="1"/>
    <col min="17" max="16384" width="9.140625" style="1"/>
  </cols>
  <sheetData>
    <row r="1" spans="1:18" x14ac:dyDescent="0.25">
      <c r="D1" s="37" t="s">
        <v>0</v>
      </c>
      <c r="E1" s="38"/>
      <c r="F1" s="38"/>
      <c r="G1" s="39"/>
      <c r="H1" s="40" t="s">
        <v>220</v>
      </c>
      <c r="I1" s="41"/>
      <c r="J1" s="41"/>
      <c r="K1" s="42"/>
      <c r="L1" s="2"/>
      <c r="O1" s="2"/>
      <c r="P1" s="4"/>
    </row>
    <row r="2" spans="1:18" s="15" customFormat="1" ht="51" x14ac:dyDescent="0.25">
      <c r="A2" s="5" t="s">
        <v>1</v>
      </c>
      <c r="B2" s="6" t="s">
        <v>1</v>
      </c>
      <c r="C2" s="7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10" t="s">
        <v>7</v>
      </c>
      <c r="I2" s="11" t="s">
        <v>8</v>
      </c>
      <c r="J2" s="11" t="s">
        <v>223</v>
      </c>
      <c r="K2" s="11" t="s">
        <v>222</v>
      </c>
      <c r="L2" s="12" t="s">
        <v>9</v>
      </c>
      <c r="M2" s="10" t="s">
        <v>221</v>
      </c>
      <c r="N2" s="10" t="s">
        <v>10</v>
      </c>
      <c r="O2" s="13" t="s">
        <v>11</v>
      </c>
      <c r="P2" s="14" t="s">
        <v>12</v>
      </c>
    </row>
    <row r="3" spans="1:18" s="15" customFormat="1" ht="24.75" customHeight="1" x14ac:dyDescent="0.25">
      <c r="A3" s="16"/>
      <c r="B3" s="17"/>
      <c r="C3" s="16"/>
      <c r="D3" s="18" t="s">
        <v>13</v>
      </c>
      <c r="E3" s="18" t="s">
        <v>14</v>
      </c>
      <c r="F3" s="19" t="s">
        <v>15</v>
      </c>
      <c r="G3" s="19" t="s">
        <v>16</v>
      </c>
      <c r="H3" s="20" t="s">
        <v>17</v>
      </c>
      <c r="I3" s="20" t="s">
        <v>18</v>
      </c>
      <c r="J3" s="20" t="s">
        <v>19</v>
      </c>
      <c r="K3" s="20" t="s">
        <v>20</v>
      </c>
      <c r="L3" s="21" t="s">
        <v>21</v>
      </c>
      <c r="M3" s="20" t="s">
        <v>22</v>
      </c>
      <c r="N3" s="20" t="s">
        <v>23</v>
      </c>
      <c r="O3" s="21" t="s">
        <v>401</v>
      </c>
      <c r="P3" s="22" t="s">
        <v>24</v>
      </c>
    </row>
    <row r="4" spans="1:18" x14ac:dyDescent="0.25">
      <c r="A4" s="23">
        <v>1001</v>
      </c>
      <c r="B4" s="24" t="s">
        <v>25</v>
      </c>
      <c r="C4" s="35" t="s">
        <v>231</v>
      </c>
      <c r="D4" s="25">
        <v>1196070.43</v>
      </c>
      <c r="E4" s="25">
        <v>505090.03</v>
      </c>
      <c r="F4" s="26">
        <f t="shared" ref="F4:F33" si="0">E4/D4</f>
        <v>0.42229121072744857</v>
      </c>
      <c r="G4" s="26">
        <f t="shared" ref="G4:G33" si="1">IF(F4&lt;20%,20%,F4)</f>
        <v>0.42229121072744857</v>
      </c>
      <c r="H4" s="27">
        <v>1267961.53</v>
      </c>
      <c r="I4" s="27">
        <f t="shared" ref="I4:I67" si="2">H4*G4</f>
        <v>535449.00965952815</v>
      </c>
      <c r="J4" s="27">
        <v>438867.81</v>
      </c>
      <c r="K4" s="3">
        <f>J4/H4</f>
        <v>0.34612076125054048</v>
      </c>
      <c r="L4" s="28">
        <f>IF(J4-I4&lt;0,0,J4-I4)</f>
        <v>0</v>
      </c>
      <c r="M4" s="29">
        <f>IF(IF(G4&lt;K4,G4-0.2,K4-0.2)&lt;0,0,(IF(G4&lt;K4,G4-0.2,K4-0.2)))</f>
        <v>0.14612076125054047</v>
      </c>
      <c r="N4" s="27">
        <f>M4*H4</f>
        <v>185275.50400000002</v>
      </c>
      <c r="O4" s="28">
        <f>N4*0.027</f>
        <v>5002.4386080000004</v>
      </c>
      <c r="P4" s="30">
        <f>O4+L4</f>
        <v>5002.4386080000004</v>
      </c>
    </row>
    <row r="5" spans="1:18" x14ac:dyDescent="0.25">
      <c r="A5" s="23">
        <v>1002</v>
      </c>
      <c r="B5" s="24" t="s">
        <v>26</v>
      </c>
      <c r="C5" s="35" t="s">
        <v>232</v>
      </c>
      <c r="D5" s="25">
        <v>876901.61</v>
      </c>
      <c r="E5" s="25">
        <v>769297.05</v>
      </c>
      <c r="F5" s="26">
        <f t="shared" si="0"/>
        <v>0.87729004169578395</v>
      </c>
      <c r="G5" s="26">
        <f t="shared" si="1"/>
        <v>0.87729004169578395</v>
      </c>
      <c r="H5" s="27">
        <v>1144969.3</v>
      </c>
      <c r="I5" s="27">
        <f t="shared" si="2"/>
        <v>1004470.1649373926</v>
      </c>
      <c r="J5" s="27">
        <v>469332.16</v>
      </c>
      <c r="K5" s="3">
        <f t="shared" ref="K5:K68" si="3">J5/H5</f>
        <v>0.40990807351777897</v>
      </c>
      <c r="L5" s="28">
        <f t="shared" ref="L5:L68" si="4">IF(J5-I5&lt;0,0,J5-I5)</f>
        <v>0</v>
      </c>
      <c r="M5" s="29">
        <f t="shared" ref="M5:M68" si="5">IF(IF(G5&lt;K5,G5-0.2,K5-0.2)&lt;0,0,(IF(G5&lt;K5,G5-0.2,K5-0.2)))</f>
        <v>0.20990807351777896</v>
      </c>
      <c r="N5" s="27">
        <f t="shared" ref="N5:N68" si="6">M5*H5</f>
        <v>240338.29999999993</v>
      </c>
      <c r="O5" s="28">
        <f t="shared" ref="O5:O68" si="7">N5*0.027</f>
        <v>6489.1340999999984</v>
      </c>
      <c r="P5" s="30">
        <f t="shared" ref="P5:P68" si="8">O5+L5</f>
        <v>6489.1340999999984</v>
      </c>
    </row>
    <row r="6" spans="1:18" x14ac:dyDescent="0.25">
      <c r="A6" s="23">
        <v>1003</v>
      </c>
      <c r="B6" s="24" t="s">
        <v>27</v>
      </c>
      <c r="C6" s="35" t="s">
        <v>233</v>
      </c>
      <c r="D6" s="25">
        <v>986881.83</v>
      </c>
      <c r="E6" s="25">
        <v>514580.33</v>
      </c>
      <c r="F6" s="26">
        <f t="shared" si="0"/>
        <v>0.52142041160084995</v>
      </c>
      <c r="G6" s="26">
        <f t="shared" si="1"/>
        <v>0.52142041160084995</v>
      </c>
      <c r="H6" s="27">
        <v>1161943.75</v>
      </c>
      <c r="I6" s="27">
        <f t="shared" si="2"/>
        <v>605861.18838203512</v>
      </c>
      <c r="J6" s="27">
        <v>130180.17</v>
      </c>
      <c r="K6" s="3">
        <f t="shared" si="3"/>
        <v>0.11203655082270549</v>
      </c>
      <c r="L6" s="28">
        <f t="shared" si="4"/>
        <v>0</v>
      </c>
      <c r="M6" s="29">
        <f t="shared" si="5"/>
        <v>0</v>
      </c>
      <c r="N6" s="27">
        <f t="shared" si="6"/>
        <v>0</v>
      </c>
      <c r="O6" s="28">
        <f t="shared" si="7"/>
        <v>0</v>
      </c>
      <c r="P6" s="30">
        <f t="shared" si="8"/>
        <v>0</v>
      </c>
    </row>
    <row r="7" spans="1:18" x14ac:dyDescent="0.25">
      <c r="A7" s="23">
        <v>2002</v>
      </c>
      <c r="B7" s="24" t="s">
        <v>30</v>
      </c>
      <c r="C7" s="35" t="s">
        <v>234</v>
      </c>
      <c r="D7" s="25">
        <v>10379586.519999998</v>
      </c>
      <c r="E7" s="25">
        <v>2309592</v>
      </c>
      <c r="F7" s="26">
        <f t="shared" si="0"/>
        <v>0.22251290988805211</v>
      </c>
      <c r="G7" s="26">
        <f t="shared" si="1"/>
        <v>0.22251290988805211</v>
      </c>
      <c r="H7" s="27">
        <v>10712913.689999999</v>
      </c>
      <c r="I7" s="27">
        <f t="shared" si="2"/>
        <v>2383761.5985414498</v>
      </c>
      <c r="J7" s="27">
        <v>2266147.1</v>
      </c>
      <c r="K7" s="3">
        <f t="shared" si="3"/>
        <v>0.21153415079926777</v>
      </c>
      <c r="L7" s="28">
        <f t="shared" si="4"/>
        <v>0</v>
      </c>
      <c r="M7" s="29">
        <f t="shared" si="5"/>
        <v>1.1534150799267756E-2</v>
      </c>
      <c r="N7" s="27">
        <f t="shared" si="6"/>
        <v>123564.36199999998</v>
      </c>
      <c r="O7" s="28">
        <f t="shared" si="7"/>
        <v>3336.2377739999993</v>
      </c>
      <c r="P7" s="30">
        <f t="shared" si="8"/>
        <v>3336.2377739999993</v>
      </c>
    </row>
    <row r="8" spans="1:18" x14ac:dyDescent="0.25">
      <c r="A8" s="23">
        <v>2003</v>
      </c>
      <c r="B8" s="24" t="s">
        <v>31</v>
      </c>
      <c r="C8" s="35" t="s">
        <v>235</v>
      </c>
      <c r="D8" s="25">
        <v>1361642.1</v>
      </c>
      <c r="E8" s="25">
        <v>315011.82</v>
      </c>
      <c r="F8" s="26">
        <f t="shared" si="0"/>
        <v>0.23134700373908826</v>
      </c>
      <c r="G8" s="26">
        <f t="shared" si="1"/>
        <v>0.23134700373908826</v>
      </c>
      <c r="H8" s="27">
        <v>1272185.95</v>
      </c>
      <c r="I8" s="27">
        <f t="shared" si="2"/>
        <v>294316.40773146553</v>
      </c>
      <c r="J8" s="27">
        <v>21115.33</v>
      </c>
      <c r="K8" s="3">
        <f t="shared" si="3"/>
        <v>1.6597675835045973E-2</v>
      </c>
      <c r="L8" s="28">
        <f t="shared" si="4"/>
        <v>0</v>
      </c>
      <c r="M8" s="29">
        <f t="shared" si="5"/>
        <v>0</v>
      </c>
      <c r="N8" s="27">
        <f t="shared" si="6"/>
        <v>0</v>
      </c>
      <c r="O8" s="28">
        <f t="shared" si="7"/>
        <v>0</v>
      </c>
      <c r="P8" s="30">
        <f t="shared" si="8"/>
        <v>0</v>
      </c>
      <c r="Q8" s="23"/>
      <c r="R8" s="24"/>
    </row>
    <row r="9" spans="1:18" x14ac:dyDescent="0.25">
      <c r="A9" s="23">
        <v>2006</v>
      </c>
      <c r="B9" s="24" t="s">
        <v>224</v>
      </c>
      <c r="C9" s="31" t="s">
        <v>236</v>
      </c>
      <c r="D9" s="25"/>
      <c r="E9" s="25"/>
      <c r="F9" s="26"/>
      <c r="G9" s="26">
        <f>G195</f>
        <v>0.44944323934609343</v>
      </c>
      <c r="H9" s="27">
        <v>1362860.67</v>
      </c>
      <c r="I9" s="27">
        <f t="shared" si="2"/>
        <v>612528.51430218725</v>
      </c>
      <c r="J9" s="27">
        <v>389165.2</v>
      </c>
      <c r="K9" s="3">
        <f t="shared" si="3"/>
        <v>0.28555024630654285</v>
      </c>
      <c r="L9" s="28">
        <f t="shared" si="4"/>
        <v>0</v>
      </c>
      <c r="M9" s="29">
        <f t="shared" si="5"/>
        <v>8.5550246306542843E-2</v>
      </c>
      <c r="N9" s="27">
        <f t="shared" si="6"/>
        <v>116593.06599999999</v>
      </c>
      <c r="O9" s="28">
        <f t="shared" si="7"/>
        <v>3148.0127819999998</v>
      </c>
      <c r="P9" s="30">
        <f t="shared" si="8"/>
        <v>3148.0127819999998</v>
      </c>
      <c r="Q9" s="23"/>
      <c r="R9" s="24"/>
    </row>
    <row r="10" spans="1:18" x14ac:dyDescent="0.25">
      <c r="A10" s="23">
        <v>3001</v>
      </c>
      <c r="B10" s="24" t="s">
        <v>36</v>
      </c>
      <c r="C10" s="35" t="s">
        <v>237</v>
      </c>
      <c r="D10" s="25">
        <v>3476553.52</v>
      </c>
      <c r="E10" s="25">
        <v>1795617.25</v>
      </c>
      <c r="F10" s="26">
        <f t="shared" si="0"/>
        <v>0.51649348691746877</v>
      </c>
      <c r="G10" s="26">
        <f t="shared" si="1"/>
        <v>0.51649348691746877</v>
      </c>
      <c r="H10" s="27">
        <v>4620316.8899999997</v>
      </c>
      <c r="I10" s="27">
        <f t="shared" si="2"/>
        <v>2386363.5811797748</v>
      </c>
      <c r="J10" s="27">
        <v>293876.53000000003</v>
      </c>
      <c r="K10" s="3">
        <f t="shared" si="3"/>
        <v>6.3605275784449508E-2</v>
      </c>
      <c r="L10" s="28">
        <f t="shared" si="4"/>
        <v>0</v>
      </c>
      <c r="M10" s="29">
        <f t="shared" si="5"/>
        <v>0</v>
      </c>
      <c r="N10" s="27">
        <f t="shared" si="6"/>
        <v>0</v>
      </c>
      <c r="O10" s="28">
        <f t="shared" si="7"/>
        <v>0</v>
      </c>
      <c r="P10" s="30">
        <f t="shared" si="8"/>
        <v>0</v>
      </c>
      <c r="Q10" s="23"/>
      <c r="R10" s="24"/>
    </row>
    <row r="11" spans="1:18" x14ac:dyDescent="0.25">
      <c r="A11" s="23">
        <v>4001</v>
      </c>
      <c r="B11" s="24" t="s">
        <v>37</v>
      </c>
      <c r="C11" s="35" t="s">
        <v>238</v>
      </c>
      <c r="D11" s="25">
        <v>1193633.3600000001</v>
      </c>
      <c r="E11" s="25">
        <v>736207.24</v>
      </c>
      <c r="F11" s="26">
        <f t="shared" si="0"/>
        <v>0.61677837154283277</v>
      </c>
      <c r="G11" s="26">
        <f t="shared" si="1"/>
        <v>0.61677837154283277</v>
      </c>
      <c r="H11" s="27">
        <v>1414957.37</v>
      </c>
      <c r="I11" s="27">
        <f t="shared" si="2"/>
        <v>872715.10247112962</v>
      </c>
      <c r="J11" s="27">
        <v>786597.39</v>
      </c>
      <c r="K11" s="3">
        <f t="shared" si="3"/>
        <v>0.55591596374384056</v>
      </c>
      <c r="L11" s="28">
        <f t="shared" si="4"/>
        <v>0</v>
      </c>
      <c r="M11" s="29">
        <f t="shared" si="5"/>
        <v>0.35591596374384055</v>
      </c>
      <c r="N11" s="27">
        <f t="shared" si="6"/>
        <v>503605.91600000003</v>
      </c>
      <c r="O11" s="28">
        <f t="shared" si="7"/>
        <v>13597.359732000001</v>
      </c>
      <c r="P11" s="30">
        <f t="shared" si="8"/>
        <v>13597.359732000001</v>
      </c>
      <c r="Q11" s="23"/>
      <c r="R11" s="24"/>
    </row>
    <row r="12" spans="1:18" x14ac:dyDescent="0.25">
      <c r="A12" s="23">
        <v>4002</v>
      </c>
      <c r="B12" s="24" t="s">
        <v>38</v>
      </c>
      <c r="C12" s="35" t="s">
        <v>239</v>
      </c>
      <c r="D12" s="25">
        <v>3241820.58</v>
      </c>
      <c r="E12" s="25">
        <v>719608</v>
      </c>
      <c r="F12" s="26">
        <f t="shared" si="0"/>
        <v>0.22197650432585014</v>
      </c>
      <c r="G12" s="26">
        <f t="shared" si="1"/>
        <v>0.22197650432585014</v>
      </c>
      <c r="H12" s="27">
        <v>3537778.98</v>
      </c>
      <c r="I12" s="27">
        <f t="shared" si="2"/>
        <v>785303.81105787167</v>
      </c>
      <c r="J12" s="27">
        <v>672880.58</v>
      </c>
      <c r="K12" s="3">
        <f t="shared" si="3"/>
        <v>0.19019859177296597</v>
      </c>
      <c r="L12" s="28">
        <f t="shared" si="4"/>
        <v>0</v>
      </c>
      <c r="M12" s="29">
        <f t="shared" si="5"/>
        <v>0</v>
      </c>
      <c r="N12" s="27">
        <f t="shared" si="6"/>
        <v>0</v>
      </c>
      <c r="O12" s="28">
        <f t="shared" si="7"/>
        <v>0</v>
      </c>
      <c r="P12" s="30">
        <f t="shared" si="8"/>
        <v>0</v>
      </c>
      <c r="Q12" s="23"/>
      <c r="R12" s="24"/>
    </row>
    <row r="13" spans="1:18" x14ac:dyDescent="0.25">
      <c r="A13" s="23">
        <v>4003</v>
      </c>
      <c r="B13" s="24" t="s">
        <v>39</v>
      </c>
      <c r="C13" s="35" t="s">
        <v>240</v>
      </c>
      <c r="D13" s="25">
        <v>1991143.74</v>
      </c>
      <c r="E13" s="25">
        <v>788183.95</v>
      </c>
      <c r="F13" s="26">
        <f t="shared" si="0"/>
        <v>0.39584482735535703</v>
      </c>
      <c r="G13" s="26">
        <f t="shared" si="1"/>
        <v>0.39584482735535703</v>
      </c>
      <c r="H13" s="27">
        <v>1684781.49</v>
      </c>
      <c r="I13" s="27">
        <f t="shared" si="2"/>
        <v>666912.03804055112</v>
      </c>
      <c r="J13" s="27">
        <v>416353.01</v>
      </c>
      <c r="K13" s="3">
        <f t="shared" si="3"/>
        <v>0.24712582163993269</v>
      </c>
      <c r="L13" s="28">
        <f t="shared" si="4"/>
        <v>0</v>
      </c>
      <c r="M13" s="29">
        <f t="shared" si="5"/>
        <v>4.7125821639932675E-2</v>
      </c>
      <c r="N13" s="27">
        <f t="shared" si="6"/>
        <v>79396.712000000014</v>
      </c>
      <c r="O13" s="28">
        <f t="shared" si="7"/>
        <v>2143.7112240000001</v>
      </c>
      <c r="P13" s="30">
        <f t="shared" si="8"/>
        <v>2143.7112240000001</v>
      </c>
    </row>
    <row r="14" spans="1:18" x14ac:dyDescent="0.25">
      <c r="A14" s="23">
        <v>5001</v>
      </c>
      <c r="B14" s="24" t="s">
        <v>40</v>
      </c>
      <c r="C14" s="35" t="s">
        <v>241</v>
      </c>
      <c r="D14" s="25">
        <v>12284185.350000003</v>
      </c>
      <c r="E14" s="25">
        <v>3080779.17</v>
      </c>
      <c r="F14" s="26">
        <f t="shared" si="0"/>
        <v>0.2507923058975986</v>
      </c>
      <c r="G14" s="26">
        <f t="shared" si="1"/>
        <v>0.2507923058975986</v>
      </c>
      <c r="H14" s="27">
        <v>13728522.810000001</v>
      </c>
      <c r="I14" s="27">
        <f t="shared" si="2"/>
        <v>3443007.8920876798</v>
      </c>
      <c r="J14" s="27">
        <v>833843.81</v>
      </c>
      <c r="K14" s="3">
        <f t="shared" si="3"/>
        <v>6.0738057658513665E-2</v>
      </c>
      <c r="L14" s="28">
        <f t="shared" si="4"/>
        <v>0</v>
      </c>
      <c r="M14" s="29">
        <f t="shared" si="5"/>
        <v>0</v>
      </c>
      <c r="N14" s="27">
        <f t="shared" si="6"/>
        <v>0</v>
      </c>
      <c r="O14" s="28">
        <f t="shared" si="7"/>
        <v>0</v>
      </c>
      <c r="P14" s="30">
        <f t="shared" si="8"/>
        <v>0</v>
      </c>
    </row>
    <row r="15" spans="1:18" x14ac:dyDescent="0.25">
      <c r="A15" s="23">
        <v>5003</v>
      </c>
      <c r="B15" s="24" t="s">
        <v>41</v>
      </c>
      <c r="C15" s="35" t="s">
        <v>242</v>
      </c>
      <c r="D15" s="25">
        <v>1881967.07</v>
      </c>
      <c r="E15" s="25">
        <v>983701.13</v>
      </c>
      <c r="F15" s="26">
        <f t="shared" si="0"/>
        <v>0.52269837537593045</v>
      </c>
      <c r="G15" s="26">
        <f t="shared" si="1"/>
        <v>0.52269837537593045</v>
      </c>
      <c r="H15" s="27">
        <v>2070413.6</v>
      </c>
      <c r="I15" s="27">
        <f t="shared" si="2"/>
        <v>1082201.8250762315</v>
      </c>
      <c r="J15" s="27">
        <v>683402.11</v>
      </c>
      <c r="K15" s="3">
        <f t="shared" si="3"/>
        <v>0.33007999464454829</v>
      </c>
      <c r="L15" s="28">
        <f t="shared" si="4"/>
        <v>0</v>
      </c>
      <c r="M15" s="29">
        <f t="shared" si="5"/>
        <v>0.13007999464454828</v>
      </c>
      <c r="N15" s="27">
        <f t="shared" si="6"/>
        <v>269319.38999999996</v>
      </c>
      <c r="O15" s="28">
        <f t="shared" si="7"/>
        <v>7271.6235299999989</v>
      </c>
      <c r="P15" s="30">
        <f t="shared" si="8"/>
        <v>7271.6235299999989</v>
      </c>
    </row>
    <row r="16" spans="1:18" x14ac:dyDescent="0.25">
      <c r="A16" s="23">
        <v>5005</v>
      </c>
      <c r="B16" s="24" t="s">
        <v>42</v>
      </c>
      <c r="C16" s="35" t="s">
        <v>243</v>
      </c>
      <c r="D16" s="25">
        <v>3008361.53</v>
      </c>
      <c r="E16" s="25">
        <v>359422.89</v>
      </c>
      <c r="F16" s="26">
        <f t="shared" si="0"/>
        <v>0.11947463309039191</v>
      </c>
      <c r="G16" s="26">
        <f t="shared" si="1"/>
        <v>0.2</v>
      </c>
      <c r="H16" s="27">
        <v>2820440.18</v>
      </c>
      <c r="I16" s="27">
        <f t="shared" si="2"/>
        <v>564088.03600000008</v>
      </c>
      <c r="J16" s="27">
        <v>365787.04</v>
      </c>
      <c r="K16" s="3">
        <f t="shared" si="3"/>
        <v>0.12969147248497925</v>
      </c>
      <c r="L16" s="28">
        <f t="shared" si="4"/>
        <v>0</v>
      </c>
      <c r="M16" s="29">
        <f t="shared" si="5"/>
        <v>0</v>
      </c>
      <c r="N16" s="27">
        <f t="shared" si="6"/>
        <v>0</v>
      </c>
      <c r="O16" s="28">
        <f t="shared" si="7"/>
        <v>0</v>
      </c>
      <c r="P16" s="30">
        <f t="shared" si="8"/>
        <v>0</v>
      </c>
    </row>
    <row r="17" spans="1:16" x14ac:dyDescent="0.25">
      <c r="A17" s="23">
        <v>5006</v>
      </c>
      <c r="B17" s="24" t="s">
        <v>43</v>
      </c>
      <c r="C17" s="35" t="s">
        <v>244</v>
      </c>
      <c r="D17" s="25">
        <v>1867574.03</v>
      </c>
      <c r="E17" s="25">
        <v>549443.69999999995</v>
      </c>
      <c r="F17" s="26">
        <f t="shared" si="0"/>
        <v>0.29420183145296785</v>
      </c>
      <c r="G17" s="26">
        <f t="shared" si="1"/>
        <v>0.29420183145296785</v>
      </c>
      <c r="H17" s="27">
        <v>2370280.42</v>
      </c>
      <c r="I17" s="27">
        <f t="shared" si="2"/>
        <v>697340.84062110982</v>
      </c>
      <c r="J17" s="27">
        <v>0</v>
      </c>
      <c r="K17" s="3">
        <f t="shared" si="3"/>
        <v>0</v>
      </c>
      <c r="L17" s="28">
        <f t="shared" si="4"/>
        <v>0</v>
      </c>
      <c r="M17" s="29">
        <f t="shared" si="5"/>
        <v>0</v>
      </c>
      <c r="N17" s="27">
        <f t="shared" si="6"/>
        <v>0</v>
      </c>
      <c r="O17" s="28">
        <f t="shared" si="7"/>
        <v>0</v>
      </c>
      <c r="P17" s="30">
        <f t="shared" si="8"/>
        <v>0</v>
      </c>
    </row>
    <row r="18" spans="1:16" x14ac:dyDescent="0.25">
      <c r="A18" s="23">
        <v>6001</v>
      </c>
      <c r="B18" s="24" t="s">
        <v>44</v>
      </c>
      <c r="C18" s="35" t="s">
        <v>245</v>
      </c>
      <c r="D18" s="25">
        <v>17774076.699999999</v>
      </c>
      <c r="E18" s="25">
        <v>4803396.38</v>
      </c>
      <c r="F18" s="26">
        <f t="shared" si="0"/>
        <v>0.27024730797971636</v>
      </c>
      <c r="G18" s="26">
        <f t="shared" si="1"/>
        <v>0.27024730797971636</v>
      </c>
      <c r="H18" s="27">
        <v>18108221.171399999</v>
      </c>
      <c r="I18" s="27">
        <f t="shared" si="2"/>
        <v>4893698.0238721557</v>
      </c>
      <c r="J18" s="27">
        <v>3537322.39</v>
      </c>
      <c r="K18" s="3">
        <f t="shared" si="3"/>
        <v>0.19534344961430131</v>
      </c>
      <c r="L18" s="28">
        <f t="shared" si="4"/>
        <v>0</v>
      </c>
      <c r="M18" s="29">
        <f t="shared" si="5"/>
        <v>0</v>
      </c>
      <c r="N18" s="27">
        <f t="shared" si="6"/>
        <v>0</v>
      </c>
      <c r="O18" s="28">
        <f t="shared" si="7"/>
        <v>0</v>
      </c>
      <c r="P18" s="30">
        <f t="shared" si="8"/>
        <v>0</v>
      </c>
    </row>
    <row r="19" spans="1:16" x14ac:dyDescent="0.25">
      <c r="A19" s="23">
        <v>6002</v>
      </c>
      <c r="B19" s="24" t="s">
        <v>45</v>
      </c>
      <c r="C19" s="35" t="s">
        <v>246</v>
      </c>
      <c r="D19" s="25">
        <v>1063017.26</v>
      </c>
      <c r="E19" s="25">
        <v>470397.55</v>
      </c>
      <c r="F19" s="26">
        <f t="shared" si="0"/>
        <v>0.44251167662131846</v>
      </c>
      <c r="G19" s="26">
        <f t="shared" si="1"/>
        <v>0.44251167662131846</v>
      </c>
      <c r="H19" s="27">
        <v>1545947.05</v>
      </c>
      <c r="I19" s="27">
        <f t="shared" si="2"/>
        <v>684099.62106328132</v>
      </c>
      <c r="J19" s="27">
        <v>0</v>
      </c>
      <c r="K19" s="3">
        <f t="shared" si="3"/>
        <v>0</v>
      </c>
      <c r="L19" s="28">
        <f t="shared" si="4"/>
        <v>0</v>
      </c>
      <c r="M19" s="29">
        <f t="shared" si="5"/>
        <v>0</v>
      </c>
      <c r="N19" s="27">
        <f t="shared" si="6"/>
        <v>0</v>
      </c>
      <c r="O19" s="28">
        <f t="shared" si="7"/>
        <v>0</v>
      </c>
      <c r="P19" s="30">
        <f t="shared" si="8"/>
        <v>0</v>
      </c>
    </row>
    <row r="20" spans="1:16" x14ac:dyDescent="0.25">
      <c r="A20" s="23">
        <v>6005</v>
      </c>
      <c r="B20" s="24" t="s">
        <v>48</v>
      </c>
      <c r="C20" s="35" t="s">
        <v>247</v>
      </c>
      <c r="D20" s="25">
        <v>1131078.98</v>
      </c>
      <c r="E20" s="25">
        <v>456810.47</v>
      </c>
      <c r="F20" s="26">
        <f t="shared" si="0"/>
        <v>0.40387141665385734</v>
      </c>
      <c r="G20" s="26">
        <f t="shared" si="1"/>
        <v>0.40387141665385734</v>
      </c>
      <c r="H20" s="27">
        <v>1575169.21</v>
      </c>
      <c r="I20" s="27">
        <f t="shared" si="2"/>
        <v>636165.82031223725</v>
      </c>
      <c r="J20" s="27">
        <v>582261.03</v>
      </c>
      <c r="K20" s="3">
        <f t="shared" si="3"/>
        <v>0.36964982955704173</v>
      </c>
      <c r="L20" s="28">
        <f t="shared" si="4"/>
        <v>0</v>
      </c>
      <c r="M20" s="29">
        <f t="shared" si="5"/>
        <v>0.16964982955704172</v>
      </c>
      <c r="N20" s="27">
        <f t="shared" si="6"/>
        <v>267227.18800000002</v>
      </c>
      <c r="O20" s="28">
        <f t="shared" si="7"/>
        <v>7215.1340760000003</v>
      </c>
      <c r="P20" s="30">
        <f t="shared" si="8"/>
        <v>7215.1340760000003</v>
      </c>
    </row>
    <row r="21" spans="1:16" x14ac:dyDescent="0.25">
      <c r="A21" s="23">
        <v>6006</v>
      </c>
      <c r="B21" s="24" t="s">
        <v>225</v>
      </c>
      <c r="C21" s="35" t="s">
        <v>248</v>
      </c>
      <c r="D21" s="25"/>
      <c r="E21" s="25"/>
      <c r="F21" s="26"/>
      <c r="G21" s="26">
        <f>G198</f>
        <v>0.63919916319857661</v>
      </c>
      <c r="H21" s="27">
        <v>3388805.33</v>
      </c>
      <c r="I21" s="27">
        <f t="shared" si="2"/>
        <v>2166121.5311788763</v>
      </c>
      <c r="J21" s="27">
        <v>469138.03</v>
      </c>
      <c r="K21" s="3">
        <f t="shared" si="3"/>
        <v>0.13843758620386731</v>
      </c>
      <c r="L21" s="28">
        <f t="shared" si="4"/>
        <v>0</v>
      </c>
      <c r="M21" s="29">
        <f t="shared" si="5"/>
        <v>0</v>
      </c>
      <c r="N21" s="27">
        <f t="shared" si="6"/>
        <v>0</v>
      </c>
      <c r="O21" s="28">
        <f t="shared" si="7"/>
        <v>0</v>
      </c>
      <c r="P21" s="30">
        <f t="shared" si="8"/>
        <v>0</v>
      </c>
    </row>
    <row r="22" spans="1:16" x14ac:dyDescent="0.25">
      <c r="A22" s="23">
        <v>7001</v>
      </c>
      <c r="B22" s="24" t="s">
        <v>49</v>
      </c>
      <c r="C22" s="35" t="s">
        <v>249</v>
      </c>
      <c r="D22" s="25">
        <v>4438037.9000000004</v>
      </c>
      <c r="E22" s="25">
        <v>1168547.03</v>
      </c>
      <c r="F22" s="26">
        <f t="shared" si="0"/>
        <v>0.26330262524346626</v>
      </c>
      <c r="G22" s="26">
        <f t="shared" si="1"/>
        <v>0.26330262524346626</v>
      </c>
      <c r="H22" s="27">
        <v>5754566.1100000003</v>
      </c>
      <c r="I22" s="27">
        <f t="shared" si="2"/>
        <v>1515192.3639000815</v>
      </c>
      <c r="J22" s="27">
        <v>1063162.95</v>
      </c>
      <c r="K22" s="3">
        <f t="shared" si="3"/>
        <v>0.18475119230144701</v>
      </c>
      <c r="L22" s="28">
        <f t="shared" si="4"/>
        <v>0</v>
      </c>
      <c r="M22" s="29">
        <f t="shared" si="5"/>
        <v>0</v>
      </c>
      <c r="N22" s="27">
        <f t="shared" si="6"/>
        <v>0</v>
      </c>
      <c r="O22" s="28">
        <f t="shared" si="7"/>
        <v>0</v>
      </c>
      <c r="P22" s="30">
        <f t="shared" si="8"/>
        <v>0</v>
      </c>
    </row>
    <row r="23" spans="1:16" x14ac:dyDescent="0.25">
      <c r="A23" s="23">
        <v>7002</v>
      </c>
      <c r="B23" s="24" t="s">
        <v>50</v>
      </c>
      <c r="C23" s="35" t="s">
        <v>250</v>
      </c>
      <c r="D23" s="25">
        <v>1567399.96</v>
      </c>
      <c r="E23" s="25">
        <v>1583383.44</v>
      </c>
      <c r="F23" s="26">
        <f t="shared" si="0"/>
        <v>1.0101974482633009</v>
      </c>
      <c r="G23" s="26">
        <f t="shared" si="1"/>
        <v>1.0101974482633009</v>
      </c>
      <c r="H23" s="27">
        <v>1876956.98</v>
      </c>
      <c r="I23" s="27">
        <f t="shared" si="2"/>
        <v>1896097.1516959916</v>
      </c>
      <c r="J23" s="27">
        <v>1065019.98</v>
      </c>
      <c r="K23" s="3">
        <f t="shared" si="3"/>
        <v>0.5674184285246644</v>
      </c>
      <c r="L23" s="28">
        <f t="shared" si="4"/>
        <v>0</v>
      </c>
      <c r="M23" s="29">
        <f t="shared" si="5"/>
        <v>0.36741842852466439</v>
      </c>
      <c r="N23" s="27">
        <f t="shared" si="6"/>
        <v>689628.58399999992</v>
      </c>
      <c r="O23" s="28">
        <f t="shared" si="7"/>
        <v>18619.971767999996</v>
      </c>
      <c r="P23" s="30">
        <f t="shared" si="8"/>
        <v>18619.971767999996</v>
      </c>
    </row>
    <row r="24" spans="1:16" x14ac:dyDescent="0.25">
      <c r="A24" s="23">
        <v>9001</v>
      </c>
      <c r="B24" s="24" t="s">
        <v>51</v>
      </c>
      <c r="C24" s="35" t="s">
        <v>251</v>
      </c>
      <c r="D24" s="25">
        <v>6080796.2499999972</v>
      </c>
      <c r="E24" s="25">
        <v>885926.15</v>
      </c>
      <c r="F24" s="26">
        <f t="shared" si="0"/>
        <v>0.14569245762839042</v>
      </c>
      <c r="G24" s="26">
        <f t="shared" si="1"/>
        <v>0.2</v>
      </c>
      <c r="H24" s="27">
        <v>6607706.8700000001</v>
      </c>
      <c r="I24" s="27">
        <f t="shared" si="2"/>
        <v>1321541.3740000001</v>
      </c>
      <c r="J24" s="27">
        <v>1223060.05</v>
      </c>
      <c r="K24" s="3">
        <f t="shared" si="3"/>
        <v>0.18509599079718256</v>
      </c>
      <c r="L24" s="28">
        <f t="shared" si="4"/>
        <v>0</v>
      </c>
      <c r="M24" s="29">
        <f t="shared" si="5"/>
        <v>0</v>
      </c>
      <c r="N24" s="27">
        <f t="shared" si="6"/>
        <v>0</v>
      </c>
      <c r="O24" s="28">
        <f t="shared" si="7"/>
        <v>0</v>
      </c>
      <c r="P24" s="30">
        <f t="shared" si="8"/>
        <v>0</v>
      </c>
    </row>
    <row r="25" spans="1:16" x14ac:dyDescent="0.25">
      <c r="A25" s="23">
        <v>9002</v>
      </c>
      <c r="B25" s="24" t="s">
        <v>52</v>
      </c>
      <c r="C25" s="35" t="s">
        <v>252</v>
      </c>
      <c r="D25" s="25">
        <v>2259685.58</v>
      </c>
      <c r="E25" s="25">
        <v>119166.35</v>
      </c>
      <c r="F25" s="26">
        <f t="shared" si="0"/>
        <v>5.2735810262594142E-2</v>
      </c>
      <c r="G25" s="26">
        <f t="shared" si="1"/>
        <v>0.2</v>
      </c>
      <c r="H25" s="27">
        <v>2361348.59</v>
      </c>
      <c r="I25" s="27">
        <f t="shared" si="2"/>
        <v>472269.71799999999</v>
      </c>
      <c r="J25" s="27">
        <v>474036.04</v>
      </c>
      <c r="K25" s="3">
        <f t="shared" si="3"/>
        <v>0.20074801408291862</v>
      </c>
      <c r="L25" s="28">
        <f t="shared" si="4"/>
        <v>1766.3219999999856</v>
      </c>
      <c r="M25" s="29">
        <f t="shared" si="5"/>
        <v>0</v>
      </c>
      <c r="N25" s="27">
        <f t="shared" si="6"/>
        <v>0</v>
      </c>
      <c r="O25" s="28">
        <f t="shared" si="7"/>
        <v>0</v>
      </c>
      <c r="P25" s="30">
        <f t="shared" si="8"/>
        <v>1766.3219999999856</v>
      </c>
    </row>
    <row r="26" spans="1:16" x14ac:dyDescent="0.25">
      <c r="A26" s="23">
        <v>10001</v>
      </c>
      <c r="B26" s="24" t="s">
        <v>53</v>
      </c>
      <c r="C26" s="35" t="s">
        <v>253</v>
      </c>
      <c r="D26" s="25">
        <v>819943.6</v>
      </c>
      <c r="E26" s="25">
        <v>886226.91</v>
      </c>
      <c r="F26" s="26">
        <f t="shared" si="0"/>
        <v>1.0808388650146181</v>
      </c>
      <c r="G26" s="26">
        <f t="shared" si="1"/>
        <v>1.0808388650146181</v>
      </c>
      <c r="H26" s="27">
        <v>1010675.3</v>
      </c>
      <c r="I26" s="27">
        <f t="shared" si="2"/>
        <v>1092377.1441503088</v>
      </c>
      <c r="J26" s="27">
        <v>447099.42</v>
      </c>
      <c r="K26" s="3">
        <f t="shared" si="3"/>
        <v>0.44237691373282789</v>
      </c>
      <c r="L26" s="28">
        <f t="shared" si="4"/>
        <v>0</v>
      </c>
      <c r="M26" s="29">
        <f t="shared" si="5"/>
        <v>0.24237691373282788</v>
      </c>
      <c r="N26" s="27">
        <f t="shared" si="6"/>
        <v>244964.35999999996</v>
      </c>
      <c r="O26" s="28">
        <f t="shared" si="7"/>
        <v>6614.0377199999984</v>
      </c>
      <c r="P26" s="30">
        <f t="shared" si="8"/>
        <v>6614.0377199999984</v>
      </c>
    </row>
    <row r="27" spans="1:16" x14ac:dyDescent="0.25">
      <c r="A27" s="23">
        <v>10002</v>
      </c>
      <c r="B27" s="24" t="s">
        <v>54</v>
      </c>
      <c r="C27" s="35" t="s">
        <v>254</v>
      </c>
      <c r="D27" s="25">
        <v>829964.04</v>
      </c>
      <c r="E27" s="25">
        <v>292766.06</v>
      </c>
      <c r="F27" s="26">
        <f t="shared" si="0"/>
        <v>0.35274547557506225</v>
      </c>
      <c r="G27" s="26">
        <f t="shared" si="1"/>
        <v>0.35274547557506225</v>
      </c>
      <c r="H27" s="27">
        <v>861970.69</v>
      </c>
      <c r="I27" s="27">
        <f t="shared" si="2"/>
        <v>304056.26097581454</v>
      </c>
      <c r="J27" s="27">
        <v>7000</v>
      </c>
      <c r="K27" s="3">
        <f t="shared" si="3"/>
        <v>8.1209257822908113E-3</v>
      </c>
      <c r="L27" s="28">
        <f t="shared" si="4"/>
        <v>0</v>
      </c>
      <c r="M27" s="29">
        <f t="shared" si="5"/>
        <v>0</v>
      </c>
      <c r="N27" s="27">
        <f t="shared" si="6"/>
        <v>0</v>
      </c>
      <c r="O27" s="28">
        <f t="shared" si="7"/>
        <v>0</v>
      </c>
      <c r="P27" s="30">
        <f t="shared" si="8"/>
        <v>0</v>
      </c>
    </row>
    <row r="28" spans="1:16" x14ac:dyDescent="0.25">
      <c r="A28" s="23">
        <v>11001</v>
      </c>
      <c r="B28" s="24" t="s">
        <v>55</v>
      </c>
      <c r="C28" s="35" t="s">
        <v>255</v>
      </c>
      <c r="D28" s="25">
        <v>2320481.61</v>
      </c>
      <c r="E28" s="25">
        <v>1242732.56</v>
      </c>
      <c r="F28" s="26">
        <f t="shared" si="0"/>
        <v>0.53554941122761157</v>
      </c>
      <c r="G28" s="26">
        <f t="shared" si="1"/>
        <v>0.53554941122761157</v>
      </c>
      <c r="H28" s="27">
        <v>3251517.79</v>
      </c>
      <c r="I28" s="27">
        <f t="shared" si="2"/>
        <v>1741348.4380306047</v>
      </c>
      <c r="J28" s="27">
        <v>154355.15</v>
      </c>
      <c r="K28" s="3">
        <f t="shared" si="3"/>
        <v>4.7471722429050588E-2</v>
      </c>
      <c r="L28" s="28">
        <f t="shared" si="4"/>
        <v>0</v>
      </c>
      <c r="M28" s="29">
        <f t="shared" si="5"/>
        <v>0</v>
      </c>
      <c r="N28" s="27">
        <f t="shared" si="6"/>
        <v>0</v>
      </c>
      <c r="O28" s="28">
        <f t="shared" si="7"/>
        <v>0</v>
      </c>
      <c r="P28" s="30">
        <f t="shared" si="8"/>
        <v>0</v>
      </c>
    </row>
    <row r="29" spans="1:16" x14ac:dyDescent="0.25">
      <c r="A29" s="23">
        <v>11002</v>
      </c>
      <c r="B29" s="24" t="s">
        <v>56</v>
      </c>
      <c r="C29" s="35" t="s">
        <v>256</v>
      </c>
      <c r="D29" s="25">
        <v>765900.62</v>
      </c>
      <c r="E29" s="25">
        <v>209056.47</v>
      </c>
      <c r="F29" s="26">
        <f t="shared" si="0"/>
        <v>0.27295508652284417</v>
      </c>
      <c r="G29" s="26">
        <f t="shared" si="1"/>
        <v>0.27295508652284417</v>
      </c>
      <c r="H29" s="27">
        <v>780096.6</v>
      </c>
      <c r="I29" s="27">
        <f t="shared" si="2"/>
        <v>212931.33494917655</v>
      </c>
      <c r="J29" s="27">
        <v>0</v>
      </c>
      <c r="K29" s="3">
        <f t="shared" si="3"/>
        <v>0</v>
      </c>
      <c r="L29" s="28">
        <f t="shared" si="4"/>
        <v>0</v>
      </c>
      <c r="M29" s="29">
        <f t="shared" si="5"/>
        <v>0</v>
      </c>
      <c r="N29" s="27">
        <f t="shared" si="6"/>
        <v>0</v>
      </c>
      <c r="O29" s="28">
        <f t="shared" si="7"/>
        <v>0</v>
      </c>
      <c r="P29" s="30">
        <f t="shared" si="8"/>
        <v>0</v>
      </c>
    </row>
    <row r="30" spans="1:16" x14ac:dyDescent="0.25">
      <c r="A30" s="23">
        <v>11003</v>
      </c>
      <c r="B30" s="24" t="s">
        <v>57</v>
      </c>
      <c r="C30" s="35" t="s">
        <v>257</v>
      </c>
      <c r="D30" s="25">
        <v>2194560.08</v>
      </c>
      <c r="E30" s="25">
        <v>739496.92</v>
      </c>
      <c r="F30" s="26">
        <f t="shared" si="0"/>
        <v>0.33696818179614385</v>
      </c>
      <c r="G30" s="26">
        <f t="shared" si="1"/>
        <v>0.33696818179614385</v>
      </c>
      <c r="H30" s="27">
        <v>2463576.6800000002</v>
      </c>
      <c r="I30" s="27">
        <f t="shared" si="2"/>
        <v>830146.95457498054</v>
      </c>
      <c r="J30" s="27">
        <v>750077.98</v>
      </c>
      <c r="K30" s="3">
        <f t="shared" si="3"/>
        <v>0.30446707264658796</v>
      </c>
      <c r="L30" s="28">
        <f t="shared" si="4"/>
        <v>0</v>
      </c>
      <c r="M30" s="29">
        <f t="shared" si="5"/>
        <v>0.10446707264658794</v>
      </c>
      <c r="N30" s="27">
        <f t="shared" si="6"/>
        <v>257362.64399999997</v>
      </c>
      <c r="O30" s="28">
        <f t="shared" si="7"/>
        <v>6948.7913879999987</v>
      </c>
      <c r="P30" s="30">
        <f t="shared" si="8"/>
        <v>6948.7913879999987</v>
      </c>
    </row>
    <row r="31" spans="1:16" x14ac:dyDescent="0.25">
      <c r="A31" s="23">
        <v>11004</v>
      </c>
      <c r="B31" s="24" t="s">
        <v>58</v>
      </c>
      <c r="C31" s="35" t="s">
        <v>258</v>
      </c>
      <c r="D31" s="25">
        <v>3522772.76</v>
      </c>
      <c r="E31" s="25">
        <v>846023.32</v>
      </c>
      <c r="F31" s="26">
        <f t="shared" si="0"/>
        <v>0.24015835753198</v>
      </c>
      <c r="G31" s="26">
        <f t="shared" si="1"/>
        <v>0.24015835753198</v>
      </c>
      <c r="H31" s="27">
        <v>4927877.13</v>
      </c>
      <c r="I31" s="27">
        <f t="shared" si="2"/>
        <v>1183470.8776602075</v>
      </c>
      <c r="J31" s="27">
        <v>851701.95</v>
      </c>
      <c r="K31" s="3">
        <f t="shared" si="3"/>
        <v>0.1728334387265861</v>
      </c>
      <c r="L31" s="28">
        <f t="shared" si="4"/>
        <v>0</v>
      </c>
      <c r="M31" s="29">
        <f t="shared" si="5"/>
        <v>0</v>
      </c>
      <c r="N31" s="27">
        <f t="shared" si="6"/>
        <v>0</v>
      </c>
      <c r="O31" s="28">
        <f t="shared" si="7"/>
        <v>0</v>
      </c>
      <c r="P31" s="30">
        <f t="shared" si="8"/>
        <v>0</v>
      </c>
    </row>
    <row r="32" spans="1:16" x14ac:dyDescent="0.25">
      <c r="A32" s="23">
        <v>12002</v>
      </c>
      <c r="B32" s="24" t="s">
        <v>59</v>
      </c>
      <c r="C32" s="35" t="s">
        <v>259</v>
      </c>
      <c r="D32" s="25">
        <v>2565804.84</v>
      </c>
      <c r="E32" s="25">
        <v>804651.6</v>
      </c>
      <c r="F32" s="26">
        <f t="shared" si="0"/>
        <v>0.31360592491516232</v>
      </c>
      <c r="G32" s="26">
        <f t="shared" si="1"/>
        <v>0.31360592491516232</v>
      </c>
      <c r="H32" s="27">
        <v>2409146.04</v>
      </c>
      <c r="I32" s="27">
        <f t="shared" si="2"/>
        <v>755522.47212990059</v>
      </c>
      <c r="J32" s="27">
        <v>728361.99</v>
      </c>
      <c r="K32" s="3">
        <f t="shared" si="3"/>
        <v>0.30233202051960284</v>
      </c>
      <c r="L32" s="28">
        <f t="shared" si="4"/>
        <v>0</v>
      </c>
      <c r="M32" s="29">
        <f t="shared" si="5"/>
        <v>0.10233202051960283</v>
      </c>
      <c r="N32" s="27">
        <f t="shared" si="6"/>
        <v>246532.78199999989</v>
      </c>
      <c r="O32" s="28">
        <f t="shared" si="7"/>
        <v>6656.385113999997</v>
      </c>
      <c r="P32" s="30">
        <f t="shared" si="8"/>
        <v>6656.385113999997</v>
      </c>
    </row>
    <row r="33" spans="1:16" x14ac:dyDescent="0.25">
      <c r="A33" s="23">
        <v>12003</v>
      </c>
      <c r="B33" s="24" t="s">
        <v>60</v>
      </c>
      <c r="C33" s="35" t="s">
        <v>260</v>
      </c>
      <c r="D33" s="25">
        <v>1185478.2</v>
      </c>
      <c r="E33" s="25">
        <v>783195.15</v>
      </c>
      <c r="F33" s="26">
        <f t="shared" si="0"/>
        <v>0.66065757261500047</v>
      </c>
      <c r="G33" s="26">
        <f t="shared" si="1"/>
        <v>0.66065757261500047</v>
      </c>
      <c r="H33" s="27">
        <v>1381138.42</v>
      </c>
      <c r="I33" s="27">
        <f t="shared" si="2"/>
        <v>912459.556002517</v>
      </c>
      <c r="J33" s="27">
        <v>241602.66</v>
      </c>
      <c r="K33" s="3">
        <f t="shared" si="3"/>
        <v>0.17493008412581848</v>
      </c>
      <c r="L33" s="28">
        <f t="shared" si="4"/>
        <v>0</v>
      </c>
      <c r="M33" s="29">
        <f t="shared" si="5"/>
        <v>0</v>
      </c>
      <c r="N33" s="27">
        <f t="shared" si="6"/>
        <v>0</v>
      </c>
      <c r="O33" s="28">
        <f t="shared" si="7"/>
        <v>0</v>
      </c>
      <c r="P33" s="30">
        <f t="shared" si="8"/>
        <v>0</v>
      </c>
    </row>
    <row r="34" spans="1:16" x14ac:dyDescent="0.25">
      <c r="A34" s="23">
        <v>13001</v>
      </c>
      <c r="B34" s="24" t="s">
        <v>61</v>
      </c>
      <c r="C34" s="35" t="s">
        <v>261</v>
      </c>
      <c r="D34" s="25">
        <v>6293827.9600000056</v>
      </c>
      <c r="E34" s="25">
        <v>2387444.1800000002</v>
      </c>
      <c r="F34" s="26">
        <f t="shared" ref="F34:F63" si="9">E34/D34</f>
        <v>0.37933102003633384</v>
      </c>
      <c r="G34" s="26">
        <f t="shared" ref="G34:G63" si="10">IF(F34&lt;20%,20%,F34)</f>
        <v>0.37933102003633384</v>
      </c>
      <c r="H34" s="27">
        <v>6277399.0599999996</v>
      </c>
      <c r="I34" s="27">
        <f t="shared" si="2"/>
        <v>2381212.188604923</v>
      </c>
      <c r="J34" s="27">
        <v>877289.38</v>
      </c>
      <c r="K34" s="3">
        <f t="shared" si="3"/>
        <v>0.13975364185306391</v>
      </c>
      <c r="L34" s="28">
        <f t="shared" si="4"/>
        <v>0</v>
      </c>
      <c r="M34" s="29">
        <f t="shared" si="5"/>
        <v>0</v>
      </c>
      <c r="N34" s="27">
        <f t="shared" si="6"/>
        <v>0</v>
      </c>
      <c r="O34" s="28">
        <f t="shared" si="7"/>
        <v>0</v>
      </c>
      <c r="P34" s="30">
        <f t="shared" si="8"/>
        <v>0</v>
      </c>
    </row>
    <row r="35" spans="1:16" x14ac:dyDescent="0.25">
      <c r="A35" s="23">
        <v>13002</v>
      </c>
      <c r="B35" s="24" t="s">
        <v>62</v>
      </c>
      <c r="C35" s="35" t="s">
        <v>262</v>
      </c>
      <c r="D35" s="25">
        <v>1085905.17</v>
      </c>
      <c r="E35" s="25">
        <v>565213.19999999995</v>
      </c>
      <c r="F35" s="26">
        <f t="shared" si="9"/>
        <v>0.52049959390100331</v>
      </c>
      <c r="G35" s="26">
        <f t="shared" si="10"/>
        <v>0.52049959390100331</v>
      </c>
      <c r="H35" s="27">
        <v>1214175.92</v>
      </c>
      <c r="I35" s="27">
        <f t="shared" si="2"/>
        <v>631978.07328437699</v>
      </c>
      <c r="J35" s="27">
        <v>0</v>
      </c>
      <c r="K35" s="3">
        <f t="shared" si="3"/>
        <v>0</v>
      </c>
      <c r="L35" s="28">
        <f t="shared" si="4"/>
        <v>0</v>
      </c>
      <c r="M35" s="29">
        <f t="shared" si="5"/>
        <v>0</v>
      </c>
      <c r="N35" s="27">
        <f t="shared" si="6"/>
        <v>0</v>
      </c>
      <c r="O35" s="28">
        <f t="shared" si="7"/>
        <v>0</v>
      </c>
      <c r="P35" s="30">
        <f t="shared" si="8"/>
        <v>0</v>
      </c>
    </row>
    <row r="36" spans="1:16" x14ac:dyDescent="0.25">
      <c r="A36" s="23">
        <v>14001</v>
      </c>
      <c r="B36" s="24" t="s">
        <v>63</v>
      </c>
      <c r="C36" s="35" t="s">
        <v>263</v>
      </c>
      <c r="D36" s="25">
        <v>999643.57</v>
      </c>
      <c r="E36" s="25">
        <v>121737.63</v>
      </c>
      <c r="F36" s="26">
        <f t="shared" si="9"/>
        <v>0.12178103641480933</v>
      </c>
      <c r="G36" s="26">
        <f t="shared" si="10"/>
        <v>0.2</v>
      </c>
      <c r="H36" s="27">
        <v>1228776.01</v>
      </c>
      <c r="I36" s="27">
        <f t="shared" si="2"/>
        <v>245755.20200000002</v>
      </c>
      <c r="J36" s="27">
        <v>142146.53</v>
      </c>
      <c r="K36" s="3">
        <f t="shared" si="3"/>
        <v>0.1156814007135442</v>
      </c>
      <c r="L36" s="28">
        <f t="shared" si="4"/>
        <v>0</v>
      </c>
      <c r="M36" s="29">
        <f t="shared" si="5"/>
        <v>0</v>
      </c>
      <c r="N36" s="27">
        <f t="shared" si="6"/>
        <v>0</v>
      </c>
      <c r="O36" s="28">
        <f t="shared" si="7"/>
        <v>0</v>
      </c>
      <c r="P36" s="30">
        <f t="shared" si="8"/>
        <v>0</v>
      </c>
    </row>
    <row r="37" spans="1:16" x14ac:dyDescent="0.25">
      <c r="A37" s="23">
        <v>14002</v>
      </c>
      <c r="B37" s="24" t="s">
        <v>64</v>
      </c>
      <c r="C37" s="35" t="s">
        <v>264</v>
      </c>
      <c r="D37" s="25">
        <v>611207.57999999996</v>
      </c>
      <c r="E37" s="25">
        <v>233761.73</v>
      </c>
      <c r="F37" s="26">
        <f t="shared" si="9"/>
        <v>0.38245882029146305</v>
      </c>
      <c r="G37" s="26">
        <f t="shared" si="10"/>
        <v>0.38245882029146305</v>
      </c>
      <c r="H37" s="27">
        <v>903481</v>
      </c>
      <c r="I37" s="27">
        <f t="shared" si="2"/>
        <v>345544.2774157513</v>
      </c>
      <c r="J37" s="27">
        <v>278451.65999999997</v>
      </c>
      <c r="K37" s="3">
        <f t="shared" si="3"/>
        <v>0.30819868929175043</v>
      </c>
      <c r="L37" s="28">
        <f t="shared" si="4"/>
        <v>0</v>
      </c>
      <c r="M37" s="29">
        <f t="shared" si="5"/>
        <v>0.10819868929175042</v>
      </c>
      <c r="N37" s="27">
        <f t="shared" si="6"/>
        <v>97755.459999999963</v>
      </c>
      <c r="O37" s="28">
        <f t="shared" si="7"/>
        <v>2639.3974199999989</v>
      </c>
      <c r="P37" s="30">
        <f t="shared" si="8"/>
        <v>2639.3974199999989</v>
      </c>
    </row>
    <row r="38" spans="1:16" x14ac:dyDescent="0.25">
      <c r="A38" s="23">
        <v>14003</v>
      </c>
      <c r="B38" s="24" t="s">
        <v>65</v>
      </c>
      <c r="C38" s="35" t="s">
        <v>265</v>
      </c>
      <c r="D38" s="25">
        <v>673912.13</v>
      </c>
      <c r="E38" s="25">
        <v>349870.63300000003</v>
      </c>
      <c r="F38" s="26">
        <f t="shared" si="9"/>
        <v>0.51916357849205064</v>
      </c>
      <c r="G38" s="26">
        <f t="shared" si="10"/>
        <v>0.51916357849205064</v>
      </c>
      <c r="H38" s="27">
        <v>732381.58</v>
      </c>
      <c r="I38" s="27">
        <f t="shared" si="2"/>
        <v>380225.84189446206</v>
      </c>
      <c r="J38" s="27">
        <v>5679.1699999999837</v>
      </c>
      <c r="K38" s="3">
        <f t="shared" si="3"/>
        <v>7.7543867228337228E-3</v>
      </c>
      <c r="L38" s="28">
        <f t="shared" si="4"/>
        <v>0</v>
      </c>
      <c r="M38" s="29">
        <f t="shared" si="5"/>
        <v>0</v>
      </c>
      <c r="N38" s="27">
        <f t="shared" si="6"/>
        <v>0</v>
      </c>
      <c r="O38" s="28">
        <f t="shared" si="7"/>
        <v>0</v>
      </c>
      <c r="P38" s="30">
        <f t="shared" si="8"/>
        <v>0</v>
      </c>
    </row>
    <row r="39" spans="1:16" x14ac:dyDescent="0.25">
      <c r="A39" s="23">
        <v>14004</v>
      </c>
      <c r="B39" s="24" t="s">
        <v>66</v>
      </c>
      <c r="C39" s="35" t="s">
        <v>266</v>
      </c>
      <c r="D39" s="25">
        <v>16337869.581</v>
      </c>
      <c r="E39" s="25">
        <v>4038799.29</v>
      </c>
      <c r="F39" s="26">
        <f t="shared" si="9"/>
        <v>0.24720476987384515</v>
      </c>
      <c r="G39" s="26">
        <f t="shared" si="10"/>
        <v>0.24720476987384515</v>
      </c>
      <c r="H39" s="27">
        <v>19473634.25</v>
      </c>
      <c r="I39" s="27">
        <f t="shared" si="2"/>
        <v>4813975.2733786795</v>
      </c>
      <c r="J39" s="27">
        <v>3928784.34</v>
      </c>
      <c r="K39" s="3">
        <f t="shared" si="3"/>
        <v>0.2017489026220157</v>
      </c>
      <c r="L39" s="28">
        <f t="shared" si="4"/>
        <v>0</v>
      </c>
      <c r="M39" s="29">
        <f t="shared" si="5"/>
        <v>1.7489026220156856E-3</v>
      </c>
      <c r="N39" s="27">
        <f t="shared" si="6"/>
        <v>34057.48999999946</v>
      </c>
      <c r="O39" s="28">
        <f t="shared" si="7"/>
        <v>919.55222999998534</v>
      </c>
      <c r="P39" s="30">
        <f t="shared" si="8"/>
        <v>919.55222999998534</v>
      </c>
    </row>
    <row r="40" spans="1:16" x14ac:dyDescent="0.25">
      <c r="A40" s="23">
        <v>14005</v>
      </c>
      <c r="B40" s="24" t="s">
        <v>67</v>
      </c>
      <c r="C40" s="35" t="s">
        <v>267</v>
      </c>
      <c r="D40" s="25">
        <v>793780.53</v>
      </c>
      <c r="E40" s="25">
        <v>210788.26</v>
      </c>
      <c r="F40" s="26">
        <f t="shared" si="9"/>
        <v>0.26554979875860651</v>
      </c>
      <c r="G40" s="26">
        <f t="shared" si="10"/>
        <v>0.26554979875860651</v>
      </c>
      <c r="H40" s="27">
        <v>924449.05</v>
      </c>
      <c r="I40" s="27">
        <f t="shared" si="2"/>
        <v>245487.25919008499</v>
      </c>
      <c r="J40" s="27">
        <v>0</v>
      </c>
      <c r="K40" s="3">
        <f t="shared" si="3"/>
        <v>0</v>
      </c>
      <c r="L40" s="28">
        <f t="shared" si="4"/>
        <v>0</v>
      </c>
      <c r="M40" s="29">
        <f t="shared" si="5"/>
        <v>0</v>
      </c>
      <c r="N40" s="27">
        <f t="shared" si="6"/>
        <v>0</v>
      </c>
      <c r="O40" s="28">
        <f t="shared" si="7"/>
        <v>0</v>
      </c>
      <c r="P40" s="30">
        <f t="shared" si="8"/>
        <v>0</v>
      </c>
    </row>
    <row r="41" spans="1:16" x14ac:dyDescent="0.25">
      <c r="A41" s="23">
        <v>15001</v>
      </c>
      <c r="B41" s="24" t="s">
        <v>68</v>
      </c>
      <c r="C41" s="35" t="s">
        <v>268</v>
      </c>
      <c r="D41" s="25">
        <v>1301365.6000000001</v>
      </c>
      <c r="E41" s="25">
        <v>371745.81</v>
      </c>
      <c r="F41" s="26">
        <f t="shared" si="9"/>
        <v>0.28565824238784243</v>
      </c>
      <c r="G41" s="26">
        <f t="shared" si="10"/>
        <v>0.28565824238784243</v>
      </c>
      <c r="H41" s="27">
        <v>1920026.43</v>
      </c>
      <c r="I41" s="27">
        <f t="shared" si="2"/>
        <v>548471.37533200381</v>
      </c>
      <c r="J41" s="27">
        <v>194404.52</v>
      </c>
      <c r="K41" s="3">
        <f t="shared" si="3"/>
        <v>0.10125096038391512</v>
      </c>
      <c r="L41" s="28">
        <f t="shared" si="4"/>
        <v>0</v>
      </c>
      <c r="M41" s="29">
        <f t="shared" si="5"/>
        <v>0</v>
      </c>
      <c r="N41" s="27">
        <f t="shared" si="6"/>
        <v>0</v>
      </c>
      <c r="O41" s="28">
        <f t="shared" si="7"/>
        <v>0</v>
      </c>
      <c r="P41" s="30">
        <f t="shared" si="8"/>
        <v>0</v>
      </c>
    </row>
    <row r="42" spans="1:16" x14ac:dyDescent="0.25">
      <c r="A42" s="23">
        <v>15002</v>
      </c>
      <c r="B42" s="24" t="s">
        <v>69</v>
      </c>
      <c r="C42" s="35" t="s">
        <v>269</v>
      </c>
      <c r="D42" s="25">
        <v>2519409.4700000002</v>
      </c>
      <c r="E42" s="25">
        <v>530529.34</v>
      </c>
      <c r="F42" s="26">
        <f t="shared" si="9"/>
        <v>0.21057686188660707</v>
      </c>
      <c r="G42" s="26">
        <f t="shared" si="10"/>
        <v>0.21057686188660707</v>
      </c>
      <c r="H42" s="27">
        <v>4874338.33</v>
      </c>
      <c r="I42" s="27">
        <f t="shared" si="2"/>
        <v>1026422.8693050049</v>
      </c>
      <c r="J42" s="27">
        <v>294953.43</v>
      </c>
      <c r="K42" s="3">
        <f t="shared" si="3"/>
        <v>6.0511480744915788E-2</v>
      </c>
      <c r="L42" s="28">
        <f t="shared" si="4"/>
        <v>0</v>
      </c>
      <c r="M42" s="29">
        <f t="shared" si="5"/>
        <v>0</v>
      </c>
      <c r="N42" s="27">
        <f t="shared" si="6"/>
        <v>0</v>
      </c>
      <c r="O42" s="28">
        <f t="shared" si="7"/>
        <v>0</v>
      </c>
      <c r="P42" s="30">
        <f t="shared" si="8"/>
        <v>0</v>
      </c>
    </row>
    <row r="43" spans="1:16" x14ac:dyDescent="0.25">
      <c r="A43" s="23">
        <v>15003</v>
      </c>
      <c r="B43" s="24" t="s">
        <v>70</v>
      </c>
      <c r="C43" s="35" t="s">
        <v>270</v>
      </c>
      <c r="D43" s="25">
        <v>1220209.47</v>
      </c>
      <c r="E43" s="25">
        <v>96398.85</v>
      </c>
      <c r="F43" s="26">
        <f t="shared" si="9"/>
        <v>7.9001886454790435E-2</v>
      </c>
      <c r="G43" s="26">
        <f t="shared" si="10"/>
        <v>0.2</v>
      </c>
      <c r="H43" s="27">
        <v>2684323.4</v>
      </c>
      <c r="I43" s="27">
        <f t="shared" si="2"/>
        <v>536864.68000000005</v>
      </c>
      <c r="J43" s="27">
        <v>74324.36</v>
      </c>
      <c r="K43" s="3">
        <f t="shared" si="3"/>
        <v>2.7688303130688353E-2</v>
      </c>
      <c r="L43" s="28">
        <f t="shared" si="4"/>
        <v>0</v>
      </c>
      <c r="M43" s="29">
        <f t="shared" si="5"/>
        <v>0</v>
      </c>
      <c r="N43" s="27">
        <f t="shared" si="6"/>
        <v>0</v>
      </c>
      <c r="O43" s="28">
        <f t="shared" si="7"/>
        <v>0</v>
      </c>
      <c r="P43" s="30">
        <f t="shared" si="8"/>
        <v>0</v>
      </c>
    </row>
    <row r="44" spans="1:16" x14ac:dyDescent="0.25">
      <c r="A44" s="23">
        <v>16001</v>
      </c>
      <c r="B44" s="24" t="s">
        <v>71</v>
      </c>
      <c r="C44" s="35" t="s">
        <v>271</v>
      </c>
      <c r="D44" s="25">
        <v>5307489.7699999996</v>
      </c>
      <c r="E44" s="25">
        <v>1000011.83</v>
      </c>
      <c r="F44" s="26">
        <f t="shared" si="9"/>
        <v>0.18841521573012848</v>
      </c>
      <c r="G44" s="26">
        <f t="shared" si="10"/>
        <v>0.2</v>
      </c>
      <c r="H44" s="27">
        <v>5922659.9100000001</v>
      </c>
      <c r="I44" s="27">
        <f t="shared" si="2"/>
        <v>1184531.9820000001</v>
      </c>
      <c r="J44" s="27">
        <v>856871.06</v>
      </c>
      <c r="K44" s="3">
        <f t="shared" si="3"/>
        <v>0.14467672853429128</v>
      </c>
      <c r="L44" s="28">
        <f t="shared" si="4"/>
        <v>0</v>
      </c>
      <c r="M44" s="29">
        <f t="shared" si="5"/>
        <v>0</v>
      </c>
      <c r="N44" s="27">
        <f t="shared" si="6"/>
        <v>0</v>
      </c>
      <c r="O44" s="28">
        <f t="shared" si="7"/>
        <v>0</v>
      </c>
      <c r="P44" s="30">
        <f t="shared" si="8"/>
        <v>0</v>
      </c>
    </row>
    <row r="45" spans="1:16" x14ac:dyDescent="0.25">
      <c r="A45" s="23">
        <v>16002</v>
      </c>
      <c r="B45" s="24" t="s">
        <v>72</v>
      </c>
      <c r="C45" s="35" t="s">
        <v>272</v>
      </c>
      <c r="D45" s="25">
        <v>306219.05</v>
      </c>
      <c r="E45" s="25">
        <v>119648.58</v>
      </c>
      <c r="F45" s="26">
        <f t="shared" si="9"/>
        <v>0.39072872834005595</v>
      </c>
      <c r="G45" s="26">
        <f t="shared" si="10"/>
        <v>0.39072872834005595</v>
      </c>
      <c r="H45" s="27">
        <v>320263.46000000002</v>
      </c>
      <c r="I45" s="27">
        <f t="shared" si="2"/>
        <v>125136.13445958638</v>
      </c>
      <c r="J45" s="27">
        <v>179141.09</v>
      </c>
      <c r="K45" s="3">
        <f t="shared" si="3"/>
        <v>0.55935538197208001</v>
      </c>
      <c r="L45" s="28">
        <f t="shared" si="4"/>
        <v>54004.955540413619</v>
      </c>
      <c r="M45" s="29">
        <f t="shared" si="5"/>
        <v>0.19072872834005594</v>
      </c>
      <c r="N45" s="27">
        <f t="shared" si="6"/>
        <v>61083.442459586375</v>
      </c>
      <c r="O45" s="28">
        <f t="shared" si="7"/>
        <v>1649.252946408832</v>
      </c>
      <c r="P45" s="30">
        <f t="shared" si="8"/>
        <v>55654.208486822448</v>
      </c>
    </row>
    <row r="46" spans="1:16" x14ac:dyDescent="0.25">
      <c r="A46" s="23">
        <v>17001</v>
      </c>
      <c r="B46" s="24" t="s">
        <v>73</v>
      </c>
      <c r="C46" s="35" t="s">
        <v>273</v>
      </c>
      <c r="D46" s="25">
        <v>1020901.31</v>
      </c>
      <c r="E46" s="25">
        <v>354820.4</v>
      </c>
      <c r="F46" s="26">
        <f t="shared" si="9"/>
        <v>0.34755602380410305</v>
      </c>
      <c r="G46" s="26">
        <f t="shared" si="10"/>
        <v>0.34755602380410305</v>
      </c>
      <c r="H46" s="27">
        <v>1174495.4099999999</v>
      </c>
      <c r="I46" s="27">
        <f t="shared" si="2"/>
        <v>408202.95467576972</v>
      </c>
      <c r="J46" s="27">
        <v>515943.94</v>
      </c>
      <c r="K46" s="3">
        <f t="shared" si="3"/>
        <v>0.43928987342743214</v>
      </c>
      <c r="L46" s="28">
        <f t="shared" si="4"/>
        <v>107740.98532423028</v>
      </c>
      <c r="M46" s="29">
        <f t="shared" si="5"/>
        <v>0.14755602380410304</v>
      </c>
      <c r="N46" s="27">
        <f t="shared" si="6"/>
        <v>173303.87267576976</v>
      </c>
      <c r="O46" s="28">
        <f t="shared" si="7"/>
        <v>4679.2045622457836</v>
      </c>
      <c r="P46" s="30">
        <f t="shared" si="8"/>
        <v>112420.18988647606</v>
      </c>
    </row>
    <row r="47" spans="1:16" x14ac:dyDescent="0.25">
      <c r="A47" s="23">
        <v>17002</v>
      </c>
      <c r="B47" s="24" t="s">
        <v>74</v>
      </c>
      <c r="C47" s="35" t="s">
        <v>274</v>
      </c>
      <c r="D47" s="25">
        <v>11990452.180000005</v>
      </c>
      <c r="E47" s="25">
        <v>1304613.22</v>
      </c>
      <c r="F47" s="26">
        <f t="shared" si="9"/>
        <v>0.10880433868674996</v>
      </c>
      <c r="G47" s="26">
        <f t="shared" si="10"/>
        <v>0.2</v>
      </c>
      <c r="H47" s="27">
        <v>13809975.51</v>
      </c>
      <c r="I47" s="27">
        <f t="shared" si="2"/>
        <v>2761995.102</v>
      </c>
      <c r="J47" s="27">
        <v>1390874.54</v>
      </c>
      <c r="K47" s="3">
        <f t="shared" si="3"/>
        <v>0.10071520684398376</v>
      </c>
      <c r="L47" s="28">
        <f t="shared" si="4"/>
        <v>0</v>
      </c>
      <c r="M47" s="29">
        <f t="shared" si="5"/>
        <v>0</v>
      </c>
      <c r="N47" s="27">
        <f t="shared" si="6"/>
        <v>0</v>
      </c>
      <c r="O47" s="28">
        <f t="shared" si="7"/>
        <v>0</v>
      </c>
      <c r="P47" s="30">
        <f t="shared" si="8"/>
        <v>0</v>
      </c>
    </row>
    <row r="48" spans="1:16" x14ac:dyDescent="0.25">
      <c r="A48" s="23">
        <v>17003</v>
      </c>
      <c r="B48" s="24" t="s">
        <v>75</v>
      </c>
      <c r="C48" s="35" t="s">
        <v>275</v>
      </c>
      <c r="D48" s="25">
        <v>1239565.8999999999</v>
      </c>
      <c r="E48" s="25">
        <v>385403.73</v>
      </c>
      <c r="F48" s="26">
        <f t="shared" si="9"/>
        <v>0.31091830615863181</v>
      </c>
      <c r="G48" s="26">
        <f t="shared" si="10"/>
        <v>0.31091830615863181</v>
      </c>
      <c r="H48" s="27">
        <v>1490338.46</v>
      </c>
      <c r="I48" s="27">
        <f t="shared" si="2"/>
        <v>463373.50958626386</v>
      </c>
      <c r="J48" s="27">
        <v>502489.35</v>
      </c>
      <c r="K48" s="3">
        <f t="shared" si="3"/>
        <v>0.33716458609006172</v>
      </c>
      <c r="L48" s="28">
        <f t="shared" si="4"/>
        <v>39115.840413736121</v>
      </c>
      <c r="M48" s="29">
        <f t="shared" si="5"/>
        <v>0.1109183061586318</v>
      </c>
      <c r="N48" s="27">
        <f t="shared" si="6"/>
        <v>165305.81758626382</v>
      </c>
      <c r="O48" s="28">
        <f t="shared" si="7"/>
        <v>4463.2570748291228</v>
      </c>
      <c r="P48" s="30">
        <f t="shared" si="8"/>
        <v>43579.097488565247</v>
      </c>
    </row>
    <row r="49" spans="1:16" x14ac:dyDescent="0.25">
      <c r="A49" s="23">
        <v>18002</v>
      </c>
      <c r="B49" s="24" t="s">
        <v>78</v>
      </c>
      <c r="C49" s="35" t="s">
        <v>276</v>
      </c>
      <c r="D49" s="25">
        <v>973686.05</v>
      </c>
      <c r="E49" s="25">
        <v>532940.94999999995</v>
      </c>
      <c r="F49" s="26">
        <f t="shared" si="9"/>
        <v>0.54734372542361054</v>
      </c>
      <c r="G49" s="26">
        <f t="shared" si="10"/>
        <v>0.54734372542361054</v>
      </c>
      <c r="H49" s="27">
        <v>1022671.36</v>
      </c>
      <c r="I49" s="27">
        <f t="shared" si="2"/>
        <v>559752.7520664304</v>
      </c>
      <c r="J49" s="27">
        <v>450179.98</v>
      </c>
      <c r="K49" s="3">
        <f t="shared" si="3"/>
        <v>0.44020004627879672</v>
      </c>
      <c r="L49" s="28">
        <f t="shared" si="4"/>
        <v>0</v>
      </c>
      <c r="M49" s="29">
        <f t="shared" si="5"/>
        <v>0.24020004627879671</v>
      </c>
      <c r="N49" s="27">
        <f t="shared" si="6"/>
        <v>245645.70799999996</v>
      </c>
      <c r="O49" s="28">
        <f t="shared" si="7"/>
        <v>6632.4341159999985</v>
      </c>
      <c r="P49" s="30">
        <f t="shared" si="8"/>
        <v>6632.4341159999985</v>
      </c>
    </row>
    <row r="50" spans="1:16" x14ac:dyDescent="0.25">
      <c r="A50" s="23">
        <v>18003</v>
      </c>
      <c r="B50" s="24" t="s">
        <v>79</v>
      </c>
      <c r="C50" s="35" t="s">
        <v>277</v>
      </c>
      <c r="D50" s="25">
        <v>1546459.22</v>
      </c>
      <c r="E50" s="25">
        <v>623979.30000000005</v>
      </c>
      <c r="F50" s="26">
        <f t="shared" si="9"/>
        <v>0.4034890102048731</v>
      </c>
      <c r="G50" s="26">
        <f t="shared" si="10"/>
        <v>0.4034890102048731</v>
      </c>
      <c r="H50" s="27">
        <v>1596198.01</v>
      </c>
      <c r="I50" s="27">
        <f t="shared" si="2"/>
        <v>644048.35514588817</v>
      </c>
      <c r="J50" s="27">
        <v>181531.92</v>
      </c>
      <c r="K50" s="3">
        <f t="shared" si="3"/>
        <v>0.11372769472378932</v>
      </c>
      <c r="L50" s="28">
        <f t="shared" si="4"/>
        <v>0</v>
      </c>
      <c r="M50" s="29">
        <f t="shared" si="5"/>
        <v>0</v>
      </c>
      <c r="N50" s="27">
        <f t="shared" si="6"/>
        <v>0</v>
      </c>
      <c r="O50" s="28">
        <f t="shared" si="7"/>
        <v>0</v>
      </c>
      <c r="P50" s="30">
        <f t="shared" si="8"/>
        <v>0</v>
      </c>
    </row>
    <row r="51" spans="1:16" x14ac:dyDescent="0.25">
      <c r="A51" s="23">
        <v>18004</v>
      </c>
      <c r="B51" s="24" t="s">
        <v>80</v>
      </c>
      <c r="C51" s="35" t="s">
        <v>278</v>
      </c>
      <c r="D51" s="25">
        <v>2794328.63</v>
      </c>
      <c r="E51" s="25">
        <v>697585.02</v>
      </c>
      <c r="F51" s="26">
        <f t="shared" si="9"/>
        <v>0.24964315668196838</v>
      </c>
      <c r="G51" s="26">
        <f t="shared" si="10"/>
        <v>0.24964315668196838</v>
      </c>
      <c r="H51" s="27">
        <v>2653573.4</v>
      </c>
      <c r="I51" s="27">
        <f t="shared" si="2"/>
        <v>662446.44006330357</v>
      </c>
      <c r="J51" s="27">
        <v>368406.3</v>
      </c>
      <c r="K51" s="3">
        <f t="shared" si="3"/>
        <v>0.13883403413676065</v>
      </c>
      <c r="L51" s="28">
        <f t="shared" si="4"/>
        <v>0</v>
      </c>
      <c r="M51" s="29">
        <f t="shared" si="5"/>
        <v>0</v>
      </c>
      <c r="N51" s="27">
        <f t="shared" si="6"/>
        <v>0</v>
      </c>
      <c r="O51" s="28">
        <f t="shared" si="7"/>
        <v>0</v>
      </c>
      <c r="P51" s="30">
        <f t="shared" si="8"/>
        <v>0</v>
      </c>
    </row>
    <row r="52" spans="1:16" x14ac:dyDescent="0.25">
      <c r="A52" s="23">
        <v>19004</v>
      </c>
      <c r="B52" s="24" t="s">
        <v>81</v>
      </c>
      <c r="C52" s="35" t="s">
        <v>279</v>
      </c>
      <c r="D52" s="25">
        <v>2780424.03</v>
      </c>
      <c r="E52" s="25">
        <v>1397570.5600000001</v>
      </c>
      <c r="F52" s="26">
        <f t="shared" si="9"/>
        <v>0.5026465549573027</v>
      </c>
      <c r="G52" s="26">
        <f t="shared" si="10"/>
        <v>0.5026465549573027</v>
      </c>
      <c r="H52" s="27">
        <v>2912747.01</v>
      </c>
      <c r="I52" s="27">
        <f t="shared" si="2"/>
        <v>1464082.2500386841</v>
      </c>
      <c r="J52" s="27">
        <v>960324.67</v>
      </c>
      <c r="K52" s="3">
        <f t="shared" si="3"/>
        <v>0.32969724686113405</v>
      </c>
      <c r="L52" s="28">
        <f t="shared" si="4"/>
        <v>0</v>
      </c>
      <c r="M52" s="29">
        <f t="shared" si="5"/>
        <v>0.12969724686113404</v>
      </c>
      <c r="N52" s="27">
        <f t="shared" si="6"/>
        <v>377775.26800000004</v>
      </c>
      <c r="O52" s="28">
        <f t="shared" si="7"/>
        <v>10199.932236000001</v>
      </c>
      <c r="P52" s="30">
        <f t="shared" si="8"/>
        <v>10199.932236000001</v>
      </c>
    </row>
    <row r="53" spans="1:16" x14ac:dyDescent="0.25">
      <c r="A53" s="23">
        <v>20001</v>
      </c>
      <c r="B53" s="24" t="s">
        <v>82</v>
      </c>
      <c r="C53" s="35" t="s">
        <v>280</v>
      </c>
      <c r="D53" s="25">
        <v>2916398.62</v>
      </c>
      <c r="E53" s="25">
        <v>1056578.3400000001</v>
      </c>
      <c r="F53" s="26">
        <f t="shared" si="9"/>
        <v>0.36228872581211141</v>
      </c>
      <c r="G53" s="26">
        <f t="shared" si="10"/>
        <v>0.36228872581211141</v>
      </c>
      <c r="H53" s="27">
        <v>4759264.59</v>
      </c>
      <c r="I53" s="27">
        <f t="shared" si="2"/>
        <v>1724227.9041138007</v>
      </c>
      <c r="J53" s="27">
        <v>0</v>
      </c>
      <c r="K53" s="3">
        <f t="shared" si="3"/>
        <v>0</v>
      </c>
      <c r="L53" s="28">
        <f t="shared" si="4"/>
        <v>0</v>
      </c>
      <c r="M53" s="29">
        <f t="shared" si="5"/>
        <v>0</v>
      </c>
      <c r="N53" s="27">
        <f t="shared" si="6"/>
        <v>0</v>
      </c>
      <c r="O53" s="28">
        <f t="shared" si="7"/>
        <v>0</v>
      </c>
      <c r="P53" s="30">
        <f t="shared" si="8"/>
        <v>0</v>
      </c>
    </row>
    <row r="54" spans="1:16" x14ac:dyDescent="0.25">
      <c r="A54" s="23">
        <v>20002</v>
      </c>
      <c r="B54" s="24" t="s">
        <v>83</v>
      </c>
      <c r="C54" s="35" t="s">
        <v>281</v>
      </c>
      <c r="D54" s="25">
        <v>764194.15000000061</v>
      </c>
      <c r="E54" s="25">
        <v>189931.22</v>
      </c>
      <c r="F54" s="26">
        <f t="shared" si="9"/>
        <v>0.24853791408897838</v>
      </c>
      <c r="G54" s="26">
        <f t="shared" si="10"/>
        <v>0.24853791408897838</v>
      </c>
      <c r="H54" s="27">
        <v>1009009.8</v>
      </c>
      <c r="I54" s="27">
        <f t="shared" si="2"/>
        <v>250777.19098733726</v>
      </c>
      <c r="J54" s="27">
        <v>0</v>
      </c>
      <c r="K54" s="3">
        <f t="shared" si="3"/>
        <v>0</v>
      </c>
      <c r="L54" s="28">
        <f t="shared" si="4"/>
        <v>0</v>
      </c>
      <c r="M54" s="29">
        <f t="shared" si="5"/>
        <v>0</v>
      </c>
      <c r="N54" s="27">
        <f t="shared" si="6"/>
        <v>0</v>
      </c>
      <c r="O54" s="28">
        <f t="shared" si="7"/>
        <v>0</v>
      </c>
      <c r="P54" s="30">
        <f t="shared" si="8"/>
        <v>0</v>
      </c>
    </row>
    <row r="55" spans="1:16" x14ac:dyDescent="0.25">
      <c r="A55" s="23">
        <v>20003</v>
      </c>
      <c r="B55" s="24" t="s">
        <v>84</v>
      </c>
      <c r="C55" s="35" t="s">
        <v>282</v>
      </c>
      <c r="D55" s="25">
        <v>1795520.15</v>
      </c>
      <c r="E55" s="25">
        <v>314723.08</v>
      </c>
      <c r="F55" s="26">
        <f t="shared" si="9"/>
        <v>0.17528239936488602</v>
      </c>
      <c r="G55" s="26">
        <f t="shared" si="10"/>
        <v>0.2</v>
      </c>
      <c r="H55" s="27">
        <v>2513888.64</v>
      </c>
      <c r="I55" s="27">
        <f t="shared" si="2"/>
        <v>502777.72800000006</v>
      </c>
      <c r="J55" s="27">
        <v>217072.29</v>
      </c>
      <c r="K55" s="3">
        <f t="shared" si="3"/>
        <v>8.634920678109273E-2</v>
      </c>
      <c r="L55" s="28">
        <f t="shared" si="4"/>
        <v>0</v>
      </c>
      <c r="M55" s="29">
        <f t="shared" si="5"/>
        <v>0</v>
      </c>
      <c r="N55" s="27">
        <f t="shared" si="6"/>
        <v>0</v>
      </c>
      <c r="O55" s="28">
        <f t="shared" si="7"/>
        <v>0</v>
      </c>
      <c r="P55" s="30">
        <f t="shared" si="8"/>
        <v>0</v>
      </c>
    </row>
    <row r="56" spans="1:16" x14ac:dyDescent="0.25">
      <c r="A56" s="23">
        <v>21001</v>
      </c>
      <c r="B56" s="24" t="s">
        <v>85</v>
      </c>
      <c r="C56" s="35" t="s">
        <v>283</v>
      </c>
      <c r="D56" s="25">
        <v>1157197.73</v>
      </c>
      <c r="E56" s="25">
        <v>426037.48</v>
      </c>
      <c r="F56" s="26">
        <f t="shared" si="9"/>
        <v>0.36816307961475175</v>
      </c>
      <c r="G56" s="26">
        <f t="shared" si="10"/>
        <v>0.36816307961475175</v>
      </c>
      <c r="H56" s="27">
        <v>1257401.07</v>
      </c>
      <c r="I56" s="27">
        <f t="shared" si="2"/>
        <v>462928.65024208406</v>
      </c>
      <c r="J56" s="27">
        <v>372965.31</v>
      </c>
      <c r="K56" s="3">
        <f t="shared" si="3"/>
        <v>0.29661602721556457</v>
      </c>
      <c r="L56" s="28">
        <f t="shared" si="4"/>
        <v>0</v>
      </c>
      <c r="M56" s="29">
        <f t="shared" si="5"/>
        <v>9.6616027215564559E-2</v>
      </c>
      <c r="N56" s="27">
        <f t="shared" si="6"/>
        <v>121485.09600000001</v>
      </c>
      <c r="O56" s="28">
        <f t="shared" si="7"/>
        <v>3280.0975920000001</v>
      </c>
      <c r="P56" s="30">
        <f t="shared" si="8"/>
        <v>3280.0975920000001</v>
      </c>
    </row>
    <row r="57" spans="1:16" x14ac:dyDescent="0.25">
      <c r="A57" s="23">
        <v>21002</v>
      </c>
      <c r="B57" s="24" t="s">
        <v>86</v>
      </c>
      <c r="C57" s="35" t="s">
        <v>284</v>
      </c>
      <c r="D57" s="25">
        <v>1114688.79</v>
      </c>
      <c r="E57" s="25">
        <v>598127.09</v>
      </c>
      <c r="F57" s="26">
        <f t="shared" si="9"/>
        <v>0.5365866198403233</v>
      </c>
      <c r="G57" s="26">
        <f t="shared" si="10"/>
        <v>0.5365866198403233</v>
      </c>
      <c r="H57" s="27">
        <v>1172068</v>
      </c>
      <c r="I57" s="27">
        <f t="shared" si="2"/>
        <v>628916.00634300802</v>
      </c>
      <c r="J57" s="27">
        <v>320534.90999999997</v>
      </c>
      <c r="K57" s="3">
        <f t="shared" si="3"/>
        <v>0.27347808318288697</v>
      </c>
      <c r="L57" s="28">
        <f t="shared" si="4"/>
        <v>0</v>
      </c>
      <c r="M57" s="29">
        <f t="shared" si="5"/>
        <v>7.3478083182886955E-2</v>
      </c>
      <c r="N57" s="27">
        <f t="shared" si="6"/>
        <v>86121.309999999954</v>
      </c>
      <c r="O57" s="28">
        <f t="shared" si="7"/>
        <v>2325.2753699999989</v>
      </c>
      <c r="P57" s="30">
        <f t="shared" si="8"/>
        <v>2325.2753699999989</v>
      </c>
    </row>
    <row r="58" spans="1:16" x14ac:dyDescent="0.25">
      <c r="A58" s="23">
        <v>22001</v>
      </c>
      <c r="B58" s="24" t="s">
        <v>87</v>
      </c>
      <c r="C58" s="35" t="s">
        <v>285</v>
      </c>
      <c r="D58" s="25">
        <v>800584.12</v>
      </c>
      <c r="E58" s="25">
        <v>528474.98</v>
      </c>
      <c r="F58" s="26">
        <f t="shared" si="9"/>
        <v>0.66011174440981912</v>
      </c>
      <c r="G58" s="26">
        <f t="shared" si="10"/>
        <v>0.66011174440981912</v>
      </c>
      <c r="H58" s="27">
        <v>939450.55</v>
      </c>
      <c r="I58" s="27">
        <f t="shared" si="2"/>
        <v>620142.34134726401</v>
      </c>
      <c r="J58" s="27">
        <v>0</v>
      </c>
      <c r="K58" s="3">
        <f t="shared" si="3"/>
        <v>0</v>
      </c>
      <c r="L58" s="28">
        <f t="shared" si="4"/>
        <v>0</v>
      </c>
      <c r="M58" s="29">
        <f t="shared" si="5"/>
        <v>0</v>
      </c>
      <c r="N58" s="27">
        <f t="shared" si="6"/>
        <v>0</v>
      </c>
      <c r="O58" s="28">
        <f t="shared" si="7"/>
        <v>0</v>
      </c>
      <c r="P58" s="30">
        <f t="shared" si="8"/>
        <v>0</v>
      </c>
    </row>
    <row r="59" spans="1:16" x14ac:dyDescent="0.25">
      <c r="A59" s="23">
        <v>22005</v>
      </c>
      <c r="B59" s="24" t="s">
        <v>90</v>
      </c>
      <c r="C59" s="35" t="s">
        <v>286</v>
      </c>
      <c r="D59" s="25">
        <v>993272.26</v>
      </c>
      <c r="E59" s="25">
        <v>885437.13</v>
      </c>
      <c r="F59" s="26">
        <f t="shared" si="9"/>
        <v>0.89143446933673554</v>
      </c>
      <c r="G59" s="26">
        <f t="shared" si="10"/>
        <v>0.89143446933673554</v>
      </c>
      <c r="H59" s="27">
        <v>1065894.98</v>
      </c>
      <c r="I59" s="27">
        <f t="shared" si="2"/>
        <v>950175.52586499031</v>
      </c>
      <c r="J59" s="27">
        <v>380532.67</v>
      </c>
      <c r="K59" s="3">
        <f t="shared" si="3"/>
        <v>0.3570076575461496</v>
      </c>
      <c r="L59" s="28">
        <f t="shared" si="4"/>
        <v>0</v>
      </c>
      <c r="M59" s="29">
        <f t="shared" si="5"/>
        <v>0.15700765754614959</v>
      </c>
      <c r="N59" s="27">
        <f t="shared" si="6"/>
        <v>167353.67399999997</v>
      </c>
      <c r="O59" s="28">
        <f t="shared" si="7"/>
        <v>4518.5491979999988</v>
      </c>
      <c r="P59" s="30">
        <f t="shared" si="8"/>
        <v>4518.5491979999988</v>
      </c>
    </row>
    <row r="60" spans="1:16" x14ac:dyDescent="0.25">
      <c r="A60" s="23">
        <v>22006</v>
      </c>
      <c r="B60" s="24" t="s">
        <v>226</v>
      </c>
      <c r="C60" s="35" t="s">
        <v>287</v>
      </c>
      <c r="D60" s="25"/>
      <c r="E60" s="25"/>
      <c r="F60" s="26"/>
      <c r="G60" s="26">
        <f>G201</f>
        <v>1.3679274713133889</v>
      </c>
      <c r="H60" s="27">
        <v>2090179.76</v>
      </c>
      <c r="I60" s="27">
        <f t="shared" si="2"/>
        <v>2859214.3136872263</v>
      </c>
      <c r="J60" s="27">
        <v>431428.22</v>
      </c>
      <c r="K60" s="3">
        <f t="shared" si="3"/>
        <v>0.20640723264873637</v>
      </c>
      <c r="L60" s="28">
        <f t="shared" si="4"/>
        <v>0</v>
      </c>
      <c r="M60" s="29">
        <f t="shared" si="5"/>
        <v>6.4072326487363551E-3</v>
      </c>
      <c r="N60" s="27">
        <f t="shared" si="6"/>
        <v>13392.26799999992</v>
      </c>
      <c r="O60" s="28">
        <f t="shared" si="7"/>
        <v>361.59123599999782</v>
      </c>
      <c r="P60" s="30">
        <f t="shared" si="8"/>
        <v>361.59123599999782</v>
      </c>
    </row>
    <row r="61" spans="1:16" x14ac:dyDescent="0.25">
      <c r="A61" s="23">
        <v>23001</v>
      </c>
      <c r="B61" s="24" t="s">
        <v>91</v>
      </c>
      <c r="C61" s="35" t="s">
        <v>288</v>
      </c>
      <c r="D61" s="25">
        <v>1365411.74</v>
      </c>
      <c r="E61" s="25">
        <v>758710.58</v>
      </c>
      <c r="F61" s="26">
        <f t="shared" si="9"/>
        <v>0.55566431558586127</v>
      </c>
      <c r="G61" s="26">
        <f t="shared" si="10"/>
        <v>0.55566431558586127</v>
      </c>
      <c r="H61" s="27">
        <v>1309509.33</v>
      </c>
      <c r="I61" s="27">
        <f t="shared" si="2"/>
        <v>727647.60560774978</v>
      </c>
      <c r="J61" s="27">
        <v>234985.5</v>
      </c>
      <c r="K61" s="3">
        <f t="shared" si="3"/>
        <v>0.17944545687200258</v>
      </c>
      <c r="L61" s="28">
        <f t="shared" si="4"/>
        <v>0</v>
      </c>
      <c r="M61" s="29">
        <f t="shared" si="5"/>
        <v>0</v>
      </c>
      <c r="N61" s="27">
        <f t="shared" si="6"/>
        <v>0</v>
      </c>
      <c r="O61" s="28">
        <f t="shared" si="7"/>
        <v>0</v>
      </c>
      <c r="P61" s="30">
        <f t="shared" si="8"/>
        <v>0</v>
      </c>
    </row>
    <row r="62" spans="1:16" x14ac:dyDescent="0.25">
      <c r="A62" s="23">
        <v>23002</v>
      </c>
      <c r="B62" s="24" t="s">
        <v>92</v>
      </c>
      <c r="C62" s="35" t="s">
        <v>289</v>
      </c>
      <c r="D62" s="25">
        <v>4577578.25</v>
      </c>
      <c r="E62" s="25">
        <v>947424.3</v>
      </c>
      <c r="F62" s="26">
        <f t="shared" si="9"/>
        <v>0.20697063998851359</v>
      </c>
      <c r="G62" s="26">
        <f t="shared" si="10"/>
        <v>0.20697063998851359</v>
      </c>
      <c r="H62" s="27">
        <v>5260907.78</v>
      </c>
      <c r="I62" s="27">
        <f t="shared" si="2"/>
        <v>1088853.4501471503</v>
      </c>
      <c r="J62" s="27">
        <v>0</v>
      </c>
      <c r="K62" s="3">
        <f t="shared" si="3"/>
        <v>0</v>
      </c>
      <c r="L62" s="28">
        <f t="shared" si="4"/>
        <v>0</v>
      </c>
      <c r="M62" s="29">
        <f t="shared" si="5"/>
        <v>0</v>
      </c>
      <c r="N62" s="27">
        <f t="shared" si="6"/>
        <v>0</v>
      </c>
      <c r="O62" s="28">
        <f t="shared" si="7"/>
        <v>0</v>
      </c>
      <c r="P62" s="30">
        <f t="shared" si="8"/>
        <v>0</v>
      </c>
    </row>
    <row r="63" spans="1:16" x14ac:dyDescent="0.25">
      <c r="A63" s="23">
        <v>23003</v>
      </c>
      <c r="B63" s="24" t="s">
        <v>93</v>
      </c>
      <c r="C63" s="35" t="s">
        <v>290</v>
      </c>
      <c r="D63" s="25">
        <v>595965.15</v>
      </c>
      <c r="E63" s="25">
        <v>45250.09</v>
      </c>
      <c r="F63" s="26">
        <f t="shared" si="9"/>
        <v>7.592740951379455E-2</v>
      </c>
      <c r="G63" s="26">
        <f t="shared" si="10"/>
        <v>0.2</v>
      </c>
      <c r="H63" s="27">
        <v>1255388.05</v>
      </c>
      <c r="I63" s="27">
        <f t="shared" si="2"/>
        <v>251077.61000000002</v>
      </c>
      <c r="J63" s="27">
        <v>46594.06</v>
      </c>
      <c r="K63" s="3">
        <f t="shared" si="3"/>
        <v>3.7115264877660731E-2</v>
      </c>
      <c r="L63" s="28">
        <f t="shared" si="4"/>
        <v>0</v>
      </c>
      <c r="M63" s="29">
        <f t="shared" si="5"/>
        <v>0</v>
      </c>
      <c r="N63" s="27">
        <f t="shared" si="6"/>
        <v>0</v>
      </c>
      <c r="O63" s="28">
        <f t="shared" si="7"/>
        <v>0</v>
      </c>
      <c r="P63" s="30">
        <f t="shared" si="8"/>
        <v>0</v>
      </c>
    </row>
    <row r="64" spans="1:16" x14ac:dyDescent="0.25">
      <c r="A64" s="23">
        <v>24003</v>
      </c>
      <c r="B64" s="24" t="s">
        <v>227</v>
      </c>
      <c r="C64" s="35" t="s">
        <v>291</v>
      </c>
      <c r="D64" s="25"/>
      <c r="E64" s="25"/>
      <c r="F64" s="26"/>
      <c r="G64" s="26">
        <f>G201</f>
        <v>1.3679274713133889</v>
      </c>
      <c r="H64" s="27">
        <v>2130835.63</v>
      </c>
      <c r="I64" s="27">
        <f t="shared" si="2"/>
        <v>2914828.5951303719</v>
      </c>
      <c r="J64" s="27">
        <v>917940.55</v>
      </c>
      <c r="K64" s="3">
        <f t="shared" si="3"/>
        <v>0.4307889999004757</v>
      </c>
      <c r="L64" s="28">
        <f t="shared" si="4"/>
        <v>0</v>
      </c>
      <c r="M64" s="29">
        <f t="shared" si="5"/>
        <v>0.23078899990047569</v>
      </c>
      <c r="N64" s="27">
        <f t="shared" si="6"/>
        <v>491773.424</v>
      </c>
      <c r="O64" s="28">
        <f t="shared" si="7"/>
        <v>13277.882448</v>
      </c>
      <c r="P64" s="30">
        <f t="shared" si="8"/>
        <v>13277.882448</v>
      </c>
    </row>
    <row r="65" spans="1:16" x14ac:dyDescent="0.25">
      <c r="A65" s="23">
        <v>25001</v>
      </c>
      <c r="B65" s="24" t="s">
        <v>98</v>
      </c>
      <c r="C65" s="35" t="s">
        <v>292</v>
      </c>
      <c r="D65" s="25">
        <v>833161.07</v>
      </c>
      <c r="E65" s="25">
        <v>362354.28</v>
      </c>
      <c r="F65" s="26">
        <f t="shared" ref="F65:F95" si="11">E65/D65</f>
        <v>0.4349150398973875</v>
      </c>
      <c r="G65" s="26">
        <f t="shared" ref="G65:G95" si="12">IF(F65&lt;20%,20%,F65)</f>
        <v>0.4349150398973875</v>
      </c>
      <c r="H65" s="27">
        <v>947798.1</v>
      </c>
      <c r="I65" s="27">
        <f t="shared" si="2"/>
        <v>412211.64847616805</v>
      </c>
      <c r="J65" s="27">
        <v>9442.3799999999992</v>
      </c>
      <c r="K65" s="3">
        <f t="shared" si="3"/>
        <v>9.9624382028197771E-3</v>
      </c>
      <c r="L65" s="28">
        <f t="shared" si="4"/>
        <v>0</v>
      </c>
      <c r="M65" s="29">
        <f t="shared" si="5"/>
        <v>0</v>
      </c>
      <c r="N65" s="27">
        <f t="shared" si="6"/>
        <v>0</v>
      </c>
      <c r="O65" s="28">
        <f t="shared" si="7"/>
        <v>0</v>
      </c>
      <c r="P65" s="30">
        <f t="shared" si="8"/>
        <v>0</v>
      </c>
    </row>
    <row r="66" spans="1:16" x14ac:dyDescent="0.25">
      <c r="A66" s="23">
        <v>25003</v>
      </c>
      <c r="B66" s="24" t="s">
        <v>99</v>
      </c>
      <c r="C66" s="35" t="s">
        <v>293</v>
      </c>
      <c r="D66" s="25">
        <v>1411248.5</v>
      </c>
      <c r="E66" s="25">
        <v>233395.75</v>
      </c>
      <c r="F66" s="26">
        <f t="shared" si="11"/>
        <v>0.16538246099110115</v>
      </c>
      <c r="G66" s="26">
        <f t="shared" si="12"/>
        <v>0.2</v>
      </c>
      <c r="H66" s="27">
        <v>1449971.01</v>
      </c>
      <c r="I66" s="27">
        <f t="shared" si="2"/>
        <v>289994.20199999999</v>
      </c>
      <c r="J66" s="27">
        <v>10000</v>
      </c>
      <c r="K66" s="3">
        <f t="shared" si="3"/>
        <v>6.8966896103667616E-3</v>
      </c>
      <c r="L66" s="28">
        <f t="shared" si="4"/>
        <v>0</v>
      </c>
      <c r="M66" s="29">
        <f t="shared" si="5"/>
        <v>0</v>
      </c>
      <c r="N66" s="27">
        <f t="shared" si="6"/>
        <v>0</v>
      </c>
      <c r="O66" s="28">
        <f t="shared" si="7"/>
        <v>0</v>
      </c>
      <c r="P66" s="30">
        <f t="shared" si="8"/>
        <v>0</v>
      </c>
    </row>
    <row r="67" spans="1:16" x14ac:dyDescent="0.25">
      <c r="A67" s="23">
        <v>25004</v>
      </c>
      <c r="B67" s="24" t="s">
        <v>100</v>
      </c>
      <c r="C67" s="35" t="s">
        <v>294</v>
      </c>
      <c r="D67" s="25">
        <v>4980769.07</v>
      </c>
      <c r="E67" s="25">
        <v>1115830.05</v>
      </c>
      <c r="F67" s="26">
        <f t="shared" si="11"/>
        <v>0.22402766205741798</v>
      </c>
      <c r="G67" s="26">
        <f t="shared" si="12"/>
        <v>0.22402766205741798</v>
      </c>
      <c r="H67" s="27">
        <v>4914196.96</v>
      </c>
      <c r="I67" s="27">
        <f t="shared" si="2"/>
        <v>1100916.0558384708</v>
      </c>
      <c r="J67" s="27">
        <v>613221.18000000005</v>
      </c>
      <c r="K67" s="3">
        <f t="shared" si="3"/>
        <v>0.12478563333774072</v>
      </c>
      <c r="L67" s="28">
        <f t="shared" si="4"/>
        <v>0</v>
      </c>
      <c r="M67" s="29">
        <f t="shared" si="5"/>
        <v>0</v>
      </c>
      <c r="N67" s="27">
        <f t="shared" si="6"/>
        <v>0</v>
      </c>
      <c r="O67" s="28">
        <f t="shared" si="7"/>
        <v>0</v>
      </c>
      <c r="P67" s="30">
        <f t="shared" si="8"/>
        <v>0</v>
      </c>
    </row>
    <row r="68" spans="1:16" x14ac:dyDescent="0.25">
      <c r="A68" s="23">
        <v>26002</v>
      </c>
      <c r="B68" s="24" t="s">
        <v>101</v>
      </c>
      <c r="C68" s="35" t="s">
        <v>295</v>
      </c>
      <c r="D68" s="25">
        <v>1387245.47</v>
      </c>
      <c r="E68" s="25">
        <v>664668.67000000004</v>
      </c>
      <c r="F68" s="26">
        <f t="shared" si="11"/>
        <v>0.47912837660951241</v>
      </c>
      <c r="G68" s="26">
        <f t="shared" si="12"/>
        <v>0.47912837660951241</v>
      </c>
      <c r="H68" s="27">
        <v>1448911.11</v>
      </c>
      <c r="I68" s="27">
        <f t="shared" ref="I68:I131" si="13">H68*G68</f>
        <v>694214.42798578669</v>
      </c>
      <c r="J68" s="27">
        <v>238642.77</v>
      </c>
      <c r="K68" s="3">
        <f t="shared" si="3"/>
        <v>0.16470490725963166</v>
      </c>
      <c r="L68" s="28">
        <f t="shared" si="4"/>
        <v>0</v>
      </c>
      <c r="M68" s="29">
        <f t="shared" si="5"/>
        <v>0</v>
      </c>
      <c r="N68" s="27">
        <f t="shared" si="6"/>
        <v>0</v>
      </c>
      <c r="O68" s="28">
        <f t="shared" si="7"/>
        <v>0</v>
      </c>
      <c r="P68" s="30">
        <f t="shared" si="8"/>
        <v>0</v>
      </c>
    </row>
    <row r="69" spans="1:16" x14ac:dyDescent="0.25">
      <c r="A69" s="23">
        <v>26004</v>
      </c>
      <c r="B69" s="24" t="s">
        <v>102</v>
      </c>
      <c r="C69" s="35" t="s">
        <v>296</v>
      </c>
      <c r="D69" s="25">
        <v>1999316.93</v>
      </c>
      <c r="E69" s="25">
        <v>1584347.79</v>
      </c>
      <c r="F69" s="26">
        <f t="shared" si="11"/>
        <v>0.79244454254683883</v>
      </c>
      <c r="G69" s="26">
        <f t="shared" si="12"/>
        <v>0.79244454254683883</v>
      </c>
      <c r="H69" s="27">
        <v>2294890.7200000002</v>
      </c>
      <c r="I69" s="27">
        <f t="shared" si="13"/>
        <v>1818573.6268053858</v>
      </c>
      <c r="J69" s="27">
        <v>1196240.02</v>
      </c>
      <c r="K69" s="3">
        <f t="shared" ref="K69:K132" si="14">J69/H69</f>
        <v>0.52126230219798875</v>
      </c>
      <c r="L69" s="28">
        <f t="shared" ref="L69:L132" si="15">IF(J69-I69&lt;0,0,J69-I69)</f>
        <v>0</v>
      </c>
      <c r="M69" s="29">
        <f t="shared" ref="M69:M132" si="16">IF(IF(G69&lt;K69,G69-0.2,K69-0.2)&lt;0,0,(IF(G69&lt;K69,G69-0.2,K69-0.2)))</f>
        <v>0.32126230219798874</v>
      </c>
      <c r="N69" s="27">
        <f t="shared" ref="N69:N132" si="17">M69*H69</f>
        <v>737261.87600000005</v>
      </c>
      <c r="O69" s="28">
        <f t="shared" ref="O69:O132" si="18">N69*0.027</f>
        <v>19906.070652000002</v>
      </c>
      <c r="P69" s="30">
        <f t="shared" ref="P69:P132" si="19">O69+L69</f>
        <v>19906.070652000002</v>
      </c>
    </row>
    <row r="70" spans="1:16" x14ac:dyDescent="0.25">
      <c r="A70" s="23">
        <v>26005</v>
      </c>
      <c r="B70" s="24" t="s">
        <v>103</v>
      </c>
      <c r="C70" s="35" t="s">
        <v>297</v>
      </c>
      <c r="D70" s="25">
        <v>1274413.8500000001</v>
      </c>
      <c r="E70" s="25">
        <v>316257.89</v>
      </c>
      <c r="F70" s="26">
        <f t="shared" si="11"/>
        <v>0.24815948916437153</v>
      </c>
      <c r="G70" s="26">
        <f t="shared" si="12"/>
        <v>0.24815948916437153</v>
      </c>
      <c r="H70" s="27">
        <v>1717651.89</v>
      </c>
      <c r="I70" s="27">
        <f t="shared" si="13"/>
        <v>426251.61558461725</v>
      </c>
      <c r="J70" s="27">
        <v>148264.35999999999</v>
      </c>
      <c r="K70" s="3">
        <f t="shared" si="14"/>
        <v>8.6318048996528618E-2</v>
      </c>
      <c r="L70" s="28">
        <f t="shared" si="15"/>
        <v>0</v>
      </c>
      <c r="M70" s="29">
        <f t="shared" si="16"/>
        <v>0</v>
      </c>
      <c r="N70" s="27">
        <f t="shared" si="17"/>
        <v>0</v>
      </c>
      <c r="O70" s="28">
        <f t="shared" si="18"/>
        <v>0</v>
      </c>
      <c r="P70" s="30">
        <f t="shared" si="19"/>
        <v>0</v>
      </c>
    </row>
    <row r="71" spans="1:16" x14ac:dyDescent="0.25">
      <c r="A71" s="23">
        <v>27001</v>
      </c>
      <c r="B71" s="24" t="s">
        <v>104</v>
      </c>
      <c r="C71" s="35" t="s">
        <v>298</v>
      </c>
      <c r="D71" s="25">
        <v>1826720.98</v>
      </c>
      <c r="E71" s="25">
        <v>1971033.88</v>
      </c>
      <c r="F71" s="26">
        <f t="shared" si="11"/>
        <v>1.079001063424585</v>
      </c>
      <c r="G71" s="26">
        <f t="shared" si="12"/>
        <v>1.079001063424585</v>
      </c>
      <c r="H71" s="27">
        <v>1895090.07</v>
      </c>
      <c r="I71" s="27">
        <f t="shared" si="13"/>
        <v>2044804.2008153712</v>
      </c>
      <c r="J71" s="27">
        <v>1004758.12</v>
      </c>
      <c r="K71" s="3">
        <f t="shared" si="14"/>
        <v>0.53019016663413787</v>
      </c>
      <c r="L71" s="28">
        <f t="shared" si="15"/>
        <v>0</v>
      </c>
      <c r="M71" s="29">
        <f t="shared" si="16"/>
        <v>0.33019016663413786</v>
      </c>
      <c r="N71" s="27">
        <f t="shared" si="17"/>
        <v>625740.10600000003</v>
      </c>
      <c r="O71" s="28">
        <f t="shared" si="18"/>
        <v>16894.982862000001</v>
      </c>
      <c r="P71" s="30">
        <f t="shared" si="19"/>
        <v>16894.982862000001</v>
      </c>
    </row>
    <row r="72" spans="1:16" x14ac:dyDescent="0.25">
      <c r="A72" s="23">
        <v>27002</v>
      </c>
      <c r="B72" s="24" t="s">
        <v>105</v>
      </c>
      <c r="C72" s="35" t="s">
        <v>299</v>
      </c>
      <c r="D72" s="25">
        <v>583136.17000000004</v>
      </c>
      <c r="E72" s="25">
        <v>429140.55</v>
      </c>
      <c r="F72" s="26">
        <f t="shared" si="11"/>
        <v>0.73591825044911885</v>
      </c>
      <c r="G72" s="26">
        <f t="shared" si="12"/>
        <v>0.73591825044911885</v>
      </c>
      <c r="H72" s="27">
        <v>696344.35</v>
      </c>
      <c r="I72" s="27">
        <f t="shared" si="13"/>
        <v>512452.51576212887</v>
      </c>
      <c r="J72" s="27">
        <v>0</v>
      </c>
      <c r="K72" s="3">
        <f t="shared" si="14"/>
        <v>0</v>
      </c>
      <c r="L72" s="28">
        <f t="shared" si="15"/>
        <v>0</v>
      </c>
      <c r="M72" s="29">
        <f t="shared" si="16"/>
        <v>0</v>
      </c>
      <c r="N72" s="27">
        <f t="shared" si="17"/>
        <v>0</v>
      </c>
      <c r="O72" s="28">
        <f t="shared" si="18"/>
        <v>0</v>
      </c>
      <c r="P72" s="30">
        <f t="shared" si="19"/>
        <v>0</v>
      </c>
    </row>
    <row r="73" spans="1:16" x14ac:dyDescent="0.25">
      <c r="A73" s="23">
        <v>28001</v>
      </c>
      <c r="B73" s="24" t="s">
        <v>106</v>
      </c>
      <c r="C73" s="35" t="s">
        <v>300</v>
      </c>
      <c r="D73" s="25">
        <v>1369681.18</v>
      </c>
      <c r="E73" s="25">
        <v>876069.79</v>
      </c>
      <c r="F73" s="26">
        <f t="shared" si="11"/>
        <v>0.63961584841225616</v>
      </c>
      <c r="G73" s="26">
        <f t="shared" si="12"/>
        <v>0.63961584841225616</v>
      </c>
      <c r="H73" s="27">
        <v>1563969.13</v>
      </c>
      <c r="I73" s="27">
        <f t="shared" si="13"/>
        <v>1000339.441975528</v>
      </c>
      <c r="J73" s="27">
        <v>530864.76</v>
      </c>
      <c r="K73" s="3">
        <f t="shared" si="14"/>
        <v>0.33943429561170435</v>
      </c>
      <c r="L73" s="28">
        <f t="shared" si="15"/>
        <v>0</v>
      </c>
      <c r="M73" s="29">
        <f t="shared" si="16"/>
        <v>0.13943429561170434</v>
      </c>
      <c r="N73" s="27">
        <f t="shared" si="17"/>
        <v>218070.93400000004</v>
      </c>
      <c r="O73" s="28">
        <f t="shared" si="18"/>
        <v>5887.915218000001</v>
      </c>
      <c r="P73" s="30">
        <f t="shared" si="19"/>
        <v>5887.915218000001</v>
      </c>
    </row>
    <row r="74" spans="1:16" x14ac:dyDescent="0.25">
      <c r="A74" s="23">
        <v>28002</v>
      </c>
      <c r="B74" s="24" t="s">
        <v>107</v>
      </c>
      <c r="C74" s="35" t="s">
        <v>301</v>
      </c>
      <c r="D74" s="25">
        <v>1238192.07</v>
      </c>
      <c r="E74" s="25">
        <v>1106730.3</v>
      </c>
      <c r="F74" s="26">
        <f t="shared" si="11"/>
        <v>0.89382764339623011</v>
      </c>
      <c r="G74" s="26">
        <f t="shared" si="12"/>
        <v>0.89382764339623011</v>
      </c>
      <c r="H74" s="27">
        <v>1783692.57</v>
      </c>
      <c r="I74" s="27">
        <f t="shared" si="13"/>
        <v>1594313.7263864654</v>
      </c>
      <c r="J74" s="27">
        <v>516398.33</v>
      </c>
      <c r="K74" s="3">
        <f t="shared" si="14"/>
        <v>0.28951083762153024</v>
      </c>
      <c r="L74" s="28">
        <f t="shared" si="15"/>
        <v>0</v>
      </c>
      <c r="M74" s="29">
        <f t="shared" si="16"/>
        <v>8.9510837621530226E-2</v>
      </c>
      <c r="N74" s="27">
        <f t="shared" si="17"/>
        <v>159659.81599999993</v>
      </c>
      <c r="O74" s="28">
        <f t="shared" si="18"/>
        <v>4310.8150319999977</v>
      </c>
      <c r="P74" s="30">
        <f t="shared" si="19"/>
        <v>4310.8150319999977</v>
      </c>
    </row>
    <row r="75" spans="1:16" x14ac:dyDescent="0.25">
      <c r="A75" s="23">
        <v>28003</v>
      </c>
      <c r="B75" s="24" t="s">
        <v>108</v>
      </c>
      <c r="C75" s="35" t="s">
        <v>302</v>
      </c>
      <c r="D75" s="25">
        <v>2832538.01</v>
      </c>
      <c r="E75" s="25">
        <v>762724.81</v>
      </c>
      <c r="F75" s="26">
        <f t="shared" si="11"/>
        <v>0.26927257721071152</v>
      </c>
      <c r="G75" s="26">
        <f t="shared" si="12"/>
        <v>0.26927257721071152</v>
      </c>
      <c r="H75" s="27">
        <v>2928703.43</v>
      </c>
      <c r="I75" s="27">
        <f t="shared" si="13"/>
        <v>788619.52048195072</v>
      </c>
      <c r="J75" s="27">
        <v>759106.23</v>
      </c>
      <c r="K75" s="3">
        <f t="shared" si="14"/>
        <v>0.2591953224843937</v>
      </c>
      <c r="L75" s="28">
        <f t="shared" si="15"/>
        <v>0</v>
      </c>
      <c r="M75" s="29">
        <f t="shared" si="16"/>
        <v>5.9195322484393686E-2</v>
      </c>
      <c r="N75" s="27">
        <f t="shared" si="17"/>
        <v>173365.54399999991</v>
      </c>
      <c r="O75" s="28">
        <f t="shared" si="18"/>
        <v>4680.869687999997</v>
      </c>
      <c r="P75" s="30">
        <f t="shared" si="19"/>
        <v>4680.869687999997</v>
      </c>
    </row>
    <row r="76" spans="1:16" x14ac:dyDescent="0.25">
      <c r="A76" s="23">
        <v>29002</v>
      </c>
      <c r="B76" s="24" t="s">
        <v>111</v>
      </c>
      <c r="C76" s="35" t="s">
        <v>303</v>
      </c>
      <c r="D76" s="25">
        <v>238676.4</v>
      </c>
      <c r="E76" s="25">
        <v>106560.9</v>
      </c>
      <c r="F76" s="26">
        <f t="shared" si="11"/>
        <v>0.44646601004540037</v>
      </c>
      <c r="G76" s="26">
        <f t="shared" si="12"/>
        <v>0.44646601004540037</v>
      </c>
      <c r="H76" s="27">
        <v>251734.76</v>
      </c>
      <c r="I76" s="27">
        <f t="shared" si="13"/>
        <v>112391.01388693646</v>
      </c>
      <c r="J76" s="27">
        <v>0</v>
      </c>
      <c r="K76" s="3">
        <f t="shared" si="14"/>
        <v>0</v>
      </c>
      <c r="L76" s="28">
        <f t="shared" si="15"/>
        <v>0</v>
      </c>
      <c r="M76" s="29">
        <f t="shared" si="16"/>
        <v>0</v>
      </c>
      <c r="N76" s="27">
        <f t="shared" si="17"/>
        <v>0</v>
      </c>
      <c r="O76" s="28">
        <f t="shared" si="18"/>
        <v>0</v>
      </c>
      <c r="P76" s="30">
        <f t="shared" si="19"/>
        <v>0</v>
      </c>
    </row>
    <row r="77" spans="1:16" x14ac:dyDescent="0.25">
      <c r="A77" s="23">
        <v>29003</v>
      </c>
      <c r="B77" s="24" t="s">
        <v>228</v>
      </c>
      <c r="C77" s="35" t="s">
        <v>304</v>
      </c>
      <c r="D77" s="25"/>
      <c r="E77" s="25"/>
      <c r="F77" s="26"/>
      <c r="G77" s="26">
        <f>G195</f>
        <v>0.44944323934609343</v>
      </c>
      <c r="H77" s="27">
        <v>2686932.38</v>
      </c>
      <c r="I77" s="27">
        <f t="shared" si="13"/>
        <v>1207623.5927711085</v>
      </c>
      <c r="J77" s="36">
        <v>853907.59</v>
      </c>
      <c r="K77" s="3">
        <f t="shared" si="14"/>
        <v>0.31780017850691128</v>
      </c>
      <c r="L77" s="28">
        <f t="shared" si="15"/>
        <v>0</v>
      </c>
      <c r="M77" s="29">
        <f t="shared" si="16"/>
        <v>0.11780017850691127</v>
      </c>
      <c r="N77" s="27">
        <f t="shared" si="17"/>
        <v>316521.11399999994</v>
      </c>
      <c r="O77" s="28">
        <f t="shared" si="18"/>
        <v>8546.0700779999988</v>
      </c>
      <c r="P77" s="30">
        <f t="shared" si="19"/>
        <v>8546.0700779999988</v>
      </c>
    </row>
    <row r="78" spans="1:16" x14ac:dyDescent="0.25">
      <c r="A78" s="23">
        <v>30001</v>
      </c>
      <c r="B78" s="24" t="s">
        <v>112</v>
      </c>
      <c r="C78" s="35" t="s">
        <v>305</v>
      </c>
      <c r="D78" s="25">
        <v>1730512.5</v>
      </c>
      <c r="E78" s="25">
        <v>560675.16</v>
      </c>
      <c r="F78" s="26">
        <f t="shared" si="11"/>
        <v>0.32399370706654823</v>
      </c>
      <c r="G78" s="26">
        <f t="shared" si="12"/>
        <v>0.32399370706654823</v>
      </c>
      <c r="H78" s="27">
        <v>1878455</v>
      </c>
      <c r="I78" s="27">
        <f t="shared" si="13"/>
        <v>608607.59900769289</v>
      </c>
      <c r="J78" s="27">
        <v>385375.64</v>
      </c>
      <c r="K78" s="3">
        <f t="shared" si="14"/>
        <v>0.20515564120513935</v>
      </c>
      <c r="L78" s="28">
        <f t="shared" si="15"/>
        <v>0</v>
      </c>
      <c r="M78" s="29">
        <f t="shared" si="16"/>
        <v>5.1556412051393385E-3</v>
      </c>
      <c r="N78" s="27">
        <f t="shared" si="17"/>
        <v>9684.6400000000158</v>
      </c>
      <c r="O78" s="28">
        <f t="shared" si="18"/>
        <v>261.48528000000044</v>
      </c>
      <c r="P78" s="30">
        <f t="shared" si="19"/>
        <v>261.48528000000044</v>
      </c>
    </row>
    <row r="79" spans="1:16" x14ac:dyDescent="0.25">
      <c r="A79" s="23">
        <v>30002</v>
      </c>
      <c r="B79" s="24" t="s">
        <v>113</v>
      </c>
      <c r="C79" s="35" t="s">
        <v>306</v>
      </c>
      <c r="D79" s="25">
        <v>998581.03999999946</v>
      </c>
      <c r="E79" s="25">
        <v>794125.01</v>
      </c>
      <c r="F79" s="26">
        <f t="shared" si="11"/>
        <v>0.79525344282523169</v>
      </c>
      <c r="G79" s="26">
        <f t="shared" si="12"/>
        <v>0.79525344282523169</v>
      </c>
      <c r="H79" s="27">
        <v>1345700.96</v>
      </c>
      <c r="I79" s="27">
        <f t="shared" si="13"/>
        <v>1070173.3214532193</v>
      </c>
      <c r="J79" s="27">
        <v>425875.47</v>
      </c>
      <c r="K79" s="3">
        <f t="shared" si="14"/>
        <v>0.31647110514062499</v>
      </c>
      <c r="L79" s="28">
        <f t="shared" si="15"/>
        <v>0</v>
      </c>
      <c r="M79" s="29">
        <f t="shared" si="16"/>
        <v>0.11647110514062498</v>
      </c>
      <c r="N79" s="27">
        <f t="shared" si="17"/>
        <v>156735.27799999996</v>
      </c>
      <c r="O79" s="28">
        <f t="shared" si="18"/>
        <v>4231.8525059999993</v>
      </c>
      <c r="P79" s="30">
        <f t="shared" si="19"/>
        <v>4231.8525059999993</v>
      </c>
    </row>
    <row r="80" spans="1:16" x14ac:dyDescent="0.25">
      <c r="A80" s="23">
        <v>31001</v>
      </c>
      <c r="B80" s="24" t="s">
        <v>114</v>
      </c>
      <c r="C80" s="35" t="s">
        <v>307</v>
      </c>
      <c r="D80" s="25">
        <v>1821343.4</v>
      </c>
      <c r="E80" s="25">
        <v>1062690.49</v>
      </c>
      <c r="F80" s="26">
        <f t="shared" si="11"/>
        <v>0.58346519936877361</v>
      </c>
      <c r="G80" s="26">
        <f t="shared" si="12"/>
        <v>0.58346519936877361</v>
      </c>
      <c r="H80" s="27">
        <v>1818994.93</v>
      </c>
      <c r="I80" s="27">
        <f t="shared" si="13"/>
        <v>1061320.2394832384</v>
      </c>
      <c r="J80" s="27">
        <v>962966.23</v>
      </c>
      <c r="K80" s="3">
        <f t="shared" si="14"/>
        <v>0.52939467511325056</v>
      </c>
      <c r="L80" s="28">
        <f t="shared" si="15"/>
        <v>0</v>
      </c>
      <c r="M80" s="29">
        <f t="shared" si="16"/>
        <v>0.32939467511325055</v>
      </c>
      <c r="N80" s="27">
        <f t="shared" si="17"/>
        <v>599167.24399999995</v>
      </c>
      <c r="O80" s="28">
        <f t="shared" si="18"/>
        <v>16177.515587999998</v>
      </c>
      <c r="P80" s="30">
        <f t="shared" si="19"/>
        <v>16177.515587999998</v>
      </c>
    </row>
    <row r="81" spans="1:16" x14ac:dyDescent="0.25">
      <c r="A81" s="23">
        <v>32001</v>
      </c>
      <c r="B81" s="24" t="s">
        <v>115</v>
      </c>
      <c r="C81" s="35" t="s">
        <v>308</v>
      </c>
      <c r="D81" s="25">
        <v>710755.02</v>
      </c>
      <c r="E81" s="25">
        <v>411120.31</v>
      </c>
      <c r="F81" s="26">
        <f t="shared" si="11"/>
        <v>0.5784275853584544</v>
      </c>
      <c r="G81" s="26">
        <f t="shared" si="12"/>
        <v>0.5784275853584544</v>
      </c>
      <c r="H81" s="27">
        <v>709122.96</v>
      </c>
      <c r="I81" s="27">
        <f t="shared" si="13"/>
        <v>410176.28147503984</v>
      </c>
      <c r="J81" s="27">
        <v>84638.59</v>
      </c>
      <c r="K81" s="3">
        <f t="shared" si="14"/>
        <v>0.11935671917885722</v>
      </c>
      <c r="L81" s="28">
        <f t="shared" si="15"/>
        <v>0</v>
      </c>
      <c r="M81" s="29">
        <f t="shared" si="16"/>
        <v>0</v>
      </c>
      <c r="N81" s="27">
        <f t="shared" si="17"/>
        <v>0</v>
      </c>
      <c r="O81" s="28">
        <f t="shared" si="18"/>
        <v>0</v>
      </c>
      <c r="P81" s="30">
        <f t="shared" si="19"/>
        <v>0</v>
      </c>
    </row>
    <row r="82" spans="1:16" x14ac:dyDescent="0.25">
      <c r="A82" s="23">
        <v>32002</v>
      </c>
      <c r="B82" s="24" t="s">
        <v>116</v>
      </c>
      <c r="C82" s="35" t="s">
        <v>309</v>
      </c>
      <c r="D82" s="25">
        <v>11866175.899999984</v>
      </c>
      <c r="E82" s="25">
        <v>2362483.34</v>
      </c>
      <c r="F82" s="26">
        <f t="shared" si="11"/>
        <v>0.19909390859442788</v>
      </c>
      <c r="G82" s="26">
        <f t="shared" si="12"/>
        <v>0.2</v>
      </c>
      <c r="H82" s="27">
        <v>13782473.33</v>
      </c>
      <c r="I82" s="27">
        <f t="shared" si="13"/>
        <v>2756494.6660000002</v>
      </c>
      <c r="J82" s="27">
        <v>2093126.4</v>
      </c>
      <c r="K82" s="3">
        <f t="shared" si="14"/>
        <v>0.1518687067178239</v>
      </c>
      <c r="L82" s="28">
        <f t="shared" si="15"/>
        <v>0</v>
      </c>
      <c r="M82" s="29">
        <f t="shared" si="16"/>
        <v>0</v>
      </c>
      <c r="N82" s="27">
        <f t="shared" si="17"/>
        <v>0</v>
      </c>
      <c r="O82" s="28">
        <f t="shared" si="18"/>
        <v>0</v>
      </c>
      <c r="P82" s="30">
        <f t="shared" si="19"/>
        <v>0</v>
      </c>
    </row>
    <row r="83" spans="1:16" x14ac:dyDescent="0.25">
      <c r="A83" s="23">
        <v>33001</v>
      </c>
      <c r="B83" s="24" t="s">
        <v>117</v>
      </c>
      <c r="C83" s="35" t="s">
        <v>310</v>
      </c>
      <c r="D83" s="25">
        <v>2095251.48</v>
      </c>
      <c r="E83" s="25">
        <v>640756.98</v>
      </c>
      <c r="F83" s="26">
        <f t="shared" si="11"/>
        <v>0.30581387776898267</v>
      </c>
      <c r="G83" s="26">
        <f t="shared" si="12"/>
        <v>0.30581387776898267</v>
      </c>
      <c r="H83" s="27">
        <v>2548947.12</v>
      </c>
      <c r="I83" s="27">
        <f t="shared" si="13"/>
        <v>779503.40299528046</v>
      </c>
      <c r="J83" s="27">
        <v>8421.3000000000466</v>
      </c>
      <c r="K83" s="3">
        <f t="shared" si="14"/>
        <v>3.3038347221577692E-3</v>
      </c>
      <c r="L83" s="28">
        <f t="shared" si="15"/>
        <v>0</v>
      </c>
      <c r="M83" s="29">
        <f t="shared" si="16"/>
        <v>0</v>
      </c>
      <c r="N83" s="27">
        <f t="shared" si="17"/>
        <v>0</v>
      </c>
      <c r="O83" s="28">
        <f t="shared" si="18"/>
        <v>0</v>
      </c>
      <c r="P83" s="30">
        <f t="shared" si="19"/>
        <v>0</v>
      </c>
    </row>
    <row r="84" spans="1:16" x14ac:dyDescent="0.25">
      <c r="A84" s="23">
        <v>33002</v>
      </c>
      <c r="B84" s="24" t="s">
        <v>118</v>
      </c>
      <c r="C84" s="35" t="s">
        <v>311</v>
      </c>
      <c r="D84" s="25">
        <v>1566555.67</v>
      </c>
      <c r="E84" s="25">
        <v>599252.93999999994</v>
      </c>
      <c r="F84" s="26">
        <f t="shared" si="11"/>
        <v>0.38252897836691624</v>
      </c>
      <c r="G84" s="26">
        <f t="shared" si="12"/>
        <v>0.38252897836691624</v>
      </c>
      <c r="H84" s="27">
        <v>1797332.23</v>
      </c>
      <c r="I84" s="27">
        <f t="shared" si="13"/>
        <v>687531.66172783135</v>
      </c>
      <c r="J84" s="27">
        <v>395527.49</v>
      </c>
      <c r="K84" s="3">
        <f t="shared" si="14"/>
        <v>0.22006364955687685</v>
      </c>
      <c r="L84" s="28">
        <f t="shared" si="15"/>
        <v>0</v>
      </c>
      <c r="M84" s="29">
        <f t="shared" si="16"/>
        <v>2.0063649556876839E-2</v>
      </c>
      <c r="N84" s="27">
        <f t="shared" si="17"/>
        <v>36061.043999999958</v>
      </c>
      <c r="O84" s="28">
        <f t="shared" si="18"/>
        <v>973.64818799999887</v>
      </c>
      <c r="P84" s="30">
        <f t="shared" si="19"/>
        <v>973.64818799999887</v>
      </c>
    </row>
    <row r="85" spans="1:16" x14ac:dyDescent="0.25">
      <c r="A85" s="23">
        <v>33003</v>
      </c>
      <c r="B85" s="24" t="s">
        <v>119</v>
      </c>
      <c r="C85" s="35" t="s">
        <v>312</v>
      </c>
      <c r="D85" s="25">
        <v>2920437.13</v>
      </c>
      <c r="E85" s="25">
        <v>932900.68</v>
      </c>
      <c r="F85" s="26">
        <f t="shared" si="11"/>
        <v>0.31943871361476633</v>
      </c>
      <c r="G85" s="26">
        <f t="shared" si="12"/>
        <v>0.31943871361476633</v>
      </c>
      <c r="H85" s="27">
        <v>3317180.36</v>
      </c>
      <c r="I85" s="27">
        <f t="shared" si="13"/>
        <v>1059635.8270265674</v>
      </c>
      <c r="J85" s="27">
        <v>835323.85</v>
      </c>
      <c r="K85" s="3">
        <f t="shared" si="14"/>
        <v>0.25181743509418342</v>
      </c>
      <c r="L85" s="28">
        <f t="shared" si="15"/>
        <v>0</v>
      </c>
      <c r="M85" s="29">
        <f t="shared" si="16"/>
        <v>5.1817435094183406E-2</v>
      </c>
      <c r="N85" s="27">
        <f t="shared" si="17"/>
        <v>171887.77799999993</v>
      </c>
      <c r="O85" s="28">
        <f t="shared" si="18"/>
        <v>4640.9700059999977</v>
      </c>
      <c r="P85" s="30">
        <f t="shared" si="19"/>
        <v>4640.9700059999977</v>
      </c>
    </row>
    <row r="86" spans="1:16" x14ac:dyDescent="0.25">
      <c r="A86" s="23">
        <v>33005</v>
      </c>
      <c r="B86" s="24" t="s">
        <v>120</v>
      </c>
      <c r="C86" s="35" t="s">
        <v>313</v>
      </c>
      <c r="D86" s="25">
        <v>1545679.86</v>
      </c>
      <c r="E86" s="25">
        <v>1133292.53</v>
      </c>
      <c r="F86" s="26">
        <f t="shared" si="11"/>
        <v>0.73320003664924505</v>
      </c>
      <c r="G86" s="26">
        <f t="shared" si="12"/>
        <v>0.73320003664924505</v>
      </c>
      <c r="H86" s="27">
        <v>1743495.71</v>
      </c>
      <c r="I86" s="27">
        <f t="shared" si="13"/>
        <v>1278331.1184698015</v>
      </c>
      <c r="J86" s="27">
        <v>114919.04100000003</v>
      </c>
      <c r="K86" s="3">
        <f t="shared" si="14"/>
        <v>6.5913004741491463E-2</v>
      </c>
      <c r="L86" s="28">
        <f t="shared" si="15"/>
        <v>0</v>
      </c>
      <c r="M86" s="29">
        <f t="shared" si="16"/>
        <v>0</v>
      </c>
      <c r="N86" s="27">
        <f t="shared" si="17"/>
        <v>0</v>
      </c>
      <c r="O86" s="28">
        <f t="shared" si="18"/>
        <v>0</v>
      </c>
      <c r="P86" s="30">
        <f t="shared" si="19"/>
        <v>0</v>
      </c>
    </row>
    <row r="87" spans="1:16" x14ac:dyDescent="0.25">
      <c r="A87" s="23">
        <v>34001</v>
      </c>
      <c r="B87" s="24" t="s">
        <v>121</v>
      </c>
      <c r="C87" s="35" t="s">
        <v>314</v>
      </c>
      <c r="D87" s="25">
        <v>1520222.46</v>
      </c>
      <c r="E87" s="25">
        <v>964533.69</v>
      </c>
      <c r="F87" s="26">
        <f t="shared" si="11"/>
        <v>0.63446878031258658</v>
      </c>
      <c r="G87" s="26">
        <f t="shared" si="12"/>
        <v>0.63446878031258658</v>
      </c>
      <c r="H87" s="27">
        <v>1487858.15</v>
      </c>
      <c r="I87" s="27">
        <f t="shared" si="13"/>
        <v>943999.54570864141</v>
      </c>
      <c r="J87" s="27">
        <v>0</v>
      </c>
      <c r="K87" s="3">
        <f t="shared" si="14"/>
        <v>0</v>
      </c>
      <c r="L87" s="28">
        <f t="shared" si="15"/>
        <v>0</v>
      </c>
      <c r="M87" s="29">
        <f t="shared" si="16"/>
        <v>0</v>
      </c>
      <c r="N87" s="27">
        <f t="shared" si="17"/>
        <v>0</v>
      </c>
      <c r="O87" s="28">
        <f t="shared" si="18"/>
        <v>0</v>
      </c>
      <c r="P87" s="30">
        <f t="shared" si="19"/>
        <v>0</v>
      </c>
    </row>
    <row r="88" spans="1:16" x14ac:dyDescent="0.25">
      <c r="A88" s="23">
        <v>35001</v>
      </c>
      <c r="B88" s="24" t="s">
        <v>122</v>
      </c>
      <c r="C88" s="35" t="s">
        <v>315</v>
      </c>
      <c r="D88" s="25">
        <v>2161366.39</v>
      </c>
      <c r="E88" s="25">
        <v>644641.06000000006</v>
      </c>
      <c r="F88" s="26">
        <f t="shared" si="11"/>
        <v>0.29825626186405169</v>
      </c>
      <c r="G88" s="26">
        <f t="shared" si="12"/>
        <v>0.29825626186405169</v>
      </c>
      <c r="H88" s="27">
        <v>2588248.87</v>
      </c>
      <c r="I88" s="27">
        <f t="shared" si="13"/>
        <v>771961.43274005596</v>
      </c>
      <c r="J88" s="27">
        <v>373724.88</v>
      </c>
      <c r="K88" s="3">
        <f t="shared" si="14"/>
        <v>0.1443929462625439</v>
      </c>
      <c r="L88" s="28">
        <f t="shared" si="15"/>
        <v>0</v>
      </c>
      <c r="M88" s="29">
        <f t="shared" si="16"/>
        <v>0</v>
      </c>
      <c r="N88" s="27">
        <f t="shared" si="17"/>
        <v>0</v>
      </c>
      <c r="O88" s="28">
        <f t="shared" si="18"/>
        <v>0</v>
      </c>
      <c r="P88" s="30">
        <f t="shared" si="19"/>
        <v>0</v>
      </c>
    </row>
    <row r="89" spans="1:16" x14ac:dyDescent="0.25">
      <c r="A89" s="23">
        <v>36002</v>
      </c>
      <c r="B89" s="24" t="s">
        <v>123</v>
      </c>
      <c r="C89" s="35" t="s">
        <v>316</v>
      </c>
      <c r="D89" s="25">
        <v>1957742.58</v>
      </c>
      <c r="E89" s="25">
        <v>662015.86</v>
      </c>
      <c r="F89" s="26">
        <f t="shared" si="11"/>
        <v>0.3381526594778359</v>
      </c>
      <c r="G89" s="26">
        <f t="shared" si="12"/>
        <v>0.3381526594778359</v>
      </c>
      <c r="H89" s="27">
        <v>2053459.24</v>
      </c>
      <c r="I89" s="27">
        <f t="shared" si="13"/>
        <v>694382.7031353357</v>
      </c>
      <c r="J89" s="27">
        <v>0</v>
      </c>
      <c r="K89" s="3">
        <f t="shared" si="14"/>
        <v>0</v>
      </c>
      <c r="L89" s="28">
        <f t="shared" si="15"/>
        <v>0</v>
      </c>
      <c r="M89" s="29">
        <f t="shared" si="16"/>
        <v>0</v>
      </c>
      <c r="N89" s="27">
        <f t="shared" si="17"/>
        <v>0</v>
      </c>
      <c r="O89" s="28">
        <f t="shared" si="18"/>
        <v>0</v>
      </c>
      <c r="P89" s="30">
        <f t="shared" si="19"/>
        <v>0</v>
      </c>
    </row>
    <row r="90" spans="1:16" x14ac:dyDescent="0.25">
      <c r="A90" s="23">
        <v>37003</v>
      </c>
      <c r="B90" s="24" t="s">
        <v>124</v>
      </c>
      <c r="C90" s="35" t="s">
        <v>317</v>
      </c>
      <c r="D90" s="25">
        <v>1239273.77</v>
      </c>
      <c r="E90" s="25">
        <v>1402556.66</v>
      </c>
      <c r="F90" s="26">
        <f t="shared" si="11"/>
        <v>1.1317569159879821</v>
      </c>
      <c r="G90" s="26">
        <f t="shared" si="12"/>
        <v>1.1317569159879821</v>
      </c>
      <c r="H90" s="27">
        <v>1206877.7</v>
      </c>
      <c r="I90" s="27">
        <f t="shared" si="13"/>
        <v>1365892.1837266691</v>
      </c>
      <c r="J90" s="27">
        <v>382162.15</v>
      </c>
      <c r="K90" s="3">
        <f t="shared" si="14"/>
        <v>0.3166535847004216</v>
      </c>
      <c r="L90" s="28">
        <f t="shared" si="15"/>
        <v>0</v>
      </c>
      <c r="M90" s="29">
        <f t="shared" si="16"/>
        <v>0.11665358470042159</v>
      </c>
      <c r="N90" s="27">
        <f t="shared" si="17"/>
        <v>140786.60999999999</v>
      </c>
      <c r="O90" s="28">
        <f t="shared" si="18"/>
        <v>3801.2384699999998</v>
      </c>
      <c r="P90" s="30">
        <f t="shared" si="19"/>
        <v>3801.2384699999998</v>
      </c>
    </row>
    <row r="91" spans="1:16" x14ac:dyDescent="0.25">
      <c r="A91" s="23">
        <v>38001</v>
      </c>
      <c r="B91" s="24" t="s">
        <v>125</v>
      </c>
      <c r="C91" s="35" t="s">
        <v>318</v>
      </c>
      <c r="D91" s="25">
        <v>1959419.49</v>
      </c>
      <c r="E91" s="25">
        <v>796620.58</v>
      </c>
      <c r="F91" s="26">
        <f t="shared" si="11"/>
        <v>0.4065594856362279</v>
      </c>
      <c r="G91" s="26">
        <f t="shared" si="12"/>
        <v>0.4065594856362279</v>
      </c>
      <c r="H91" s="27">
        <v>1847865.15</v>
      </c>
      <c r="I91" s="27">
        <f t="shared" si="13"/>
        <v>751267.10490911105</v>
      </c>
      <c r="J91" s="27">
        <v>165265.46</v>
      </c>
      <c r="K91" s="3">
        <f t="shared" si="14"/>
        <v>8.9435887678275663E-2</v>
      </c>
      <c r="L91" s="28">
        <f t="shared" si="15"/>
        <v>0</v>
      </c>
      <c r="M91" s="29">
        <f t="shared" si="16"/>
        <v>0</v>
      </c>
      <c r="N91" s="27">
        <f t="shared" si="17"/>
        <v>0</v>
      </c>
      <c r="O91" s="28">
        <f t="shared" si="18"/>
        <v>0</v>
      </c>
      <c r="P91" s="30">
        <f t="shared" si="19"/>
        <v>0</v>
      </c>
    </row>
    <row r="92" spans="1:16" x14ac:dyDescent="0.25">
      <c r="A92" s="23">
        <v>38002</v>
      </c>
      <c r="B92" s="24" t="s">
        <v>126</v>
      </c>
      <c r="C92" s="35" t="s">
        <v>319</v>
      </c>
      <c r="D92" s="25">
        <v>1612363.09</v>
      </c>
      <c r="E92" s="25">
        <v>694947.96</v>
      </c>
      <c r="F92" s="26">
        <f t="shared" si="11"/>
        <v>0.43101207433370353</v>
      </c>
      <c r="G92" s="26">
        <f t="shared" si="12"/>
        <v>0.43101207433370353</v>
      </c>
      <c r="H92" s="27">
        <v>1775543.83</v>
      </c>
      <c r="I92" s="27">
        <f t="shared" si="13"/>
        <v>765280.82923870871</v>
      </c>
      <c r="J92" s="27">
        <v>105476.6</v>
      </c>
      <c r="K92" s="3">
        <f t="shared" si="14"/>
        <v>5.9405235859483117E-2</v>
      </c>
      <c r="L92" s="28">
        <f t="shared" si="15"/>
        <v>0</v>
      </c>
      <c r="M92" s="29">
        <f t="shared" si="16"/>
        <v>0</v>
      </c>
      <c r="N92" s="27">
        <f t="shared" si="17"/>
        <v>0</v>
      </c>
      <c r="O92" s="28">
        <f t="shared" si="18"/>
        <v>0</v>
      </c>
      <c r="P92" s="30">
        <f t="shared" si="19"/>
        <v>0</v>
      </c>
    </row>
    <row r="93" spans="1:16" x14ac:dyDescent="0.25">
      <c r="A93" s="23">
        <v>38003</v>
      </c>
      <c r="B93" s="24" t="s">
        <v>127</v>
      </c>
      <c r="C93" s="35" t="s">
        <v>320</v>
      </c>
      <c r="D93" s="25">
        <v>1292401.6000000001</v>
      </c>
      <c r="E93" s="25">
        <v>242294.64</v>
      </c>
      <c r="F93" s="26">
        <f t="shared" si="11"/>
        <v>0.18747627672389139</v>
      </c>
      <c r="G93" s="26">
        <f t="shared" si="12"/>
        <v>0.2</v>
      </c>
      <c r="H93" s="27">
        <v>1479577.49</v>
      </c>
      <c r="I93" s="27">
        <f t="shared" si="13"/>
        <v>295915.49800000002</v>
      </c>
      <c r="J93" s="27">
        <v>0</v>
      </c>
      <c r="K93" s="3">
        <f t="shared" si="14"/>
        <v>0</v>
      </c>
      <c r="L93" s="28">
        <f t="shared" si="15"/>
        <v>0</v>
      </c>
      <c r="M93" s="29">
        <f t="shared" si="16"/>
        <v>0</v>
      </c>
      <c r="N93" s="27">
        <f t="shared" si="17"/>
        <v>0</v>
      </c>
      <c r="O93" s="28">
        <f t="shared" si="18"/>
        <v>0</v>
      </c>
      <c r="P93" s="30">
        <f t="shared" si="19"/>
        <v>0</v>
      </c>
    </row>
    <row r="94" spans="1:16" x14ac:dyDescent="0.25">
      <c r="A94" s="23">
        <v>39001</v>
      </c>
      <c r="B94" s="24" t="s">
        <v>128</v>
      </c>
      <c r="C94" s="35" t="s">
        <v>321</v>
      </c>
      <c r="D94" s="25">
        <v>1577443.32</v>
      </c>
      <c r="E94" s="25">
        <v>985233.23</v>
      </c>
      <c r="F94" s="26">
        <f t="shared" si="11"/>
        <v>0.62457599427407628</v>
      </c>
      <c r="G94" s="26">
        <f t="shared" si="12"/>
        <v>0.62457599427407628</v>
      </c>
      <c r="H94" s="27">
        <v>2052365.69</v>
      </c>
      <c r="I94" s="27">
        <f t="shared" si="13"/>
        <v>1281858.3414457506</v>
      </c>
      <c r="J94" s="27">
        <v>681357.21</v>
      </c>
      <c r="K94" s="3">
        <f t="shared" si="14"/>
        <v>0.33198626020687377</v>
      </c>
      <c r="L94" s="28">
        <f t="shared" si="15"/>
        <v>0</v>
      </c>
      <c r="M94" s="29">
        <f t="shared" si="16"/>
        <v>0.13198626020687376</v>
      </c>
      <c r="N94" s="27">
        <f t="shared" si="17"/>
        <v>270884.07199999999</v>
      </c>
      <c r="O94" s="28">
        <f t="shared" si="18"/>
        <v>7313.8699439999991</v>
      </c>
      <c r="P94" s="30">
        <f t="shared" si="19"/>
        <v>7313.8699439999991</v>
      </c>
    </row>
    <row r="95" spans="1:16" x14ac:dyDescent="0.25">
      <c r="A95" s="23">
        <v>39002</v>
      </c>
      <c r="B95" s="24" t="s">
        <v>129</v>
      </c>
      <c r="C95" s="35" t="s">
        <v>322</v>
      </c>
      <c r="D95" s="25">
        <v>6216500.8100000005</v>
      </c>
      <c r="E95" s="25">
        <v>1747897.8</v>
      </c>
      <c r="F95" s="26">
        <f t="shared" si="11"/>
        <v>0.28117068643959525</v>
      </c>
      <c r="G95" s="26">
        <f t="shared" si="12"/>
        <v>0.28117068643959525</v>
      </c>
      <c r="H95" s="27">
        <v>6149010.96</v>
      </c>
      <c r="I95" s="27">
        <f t="shared" si="13"/>
        <v>1728921.6325477946</v>
      </c>
      <c r="J95" s="27">
        <v>1151629.1200000001</v>
      </c>
      <c r="K95" s="3">
        <f t="shared" si="14"/>
        <v>0.18728688686546105</v>
      </c>
      <c r="L95" s="28">
        <f t="shared" si="15"/>
        <v>0</v>
      </c>
      <c r="M95" s="29">
        <f t="shared" si="16"/>
        <v>0</v>
      </c>
      <c r="N95" s="27">
        <f t="shared" si="17"/>
        <v>0</v>
      </c>
      <c r="O95" s="28">
        <f t="shared" si="18"/>
        <v>0</v>
      </c>
      <c r="P95" s="30">
        <f t="shared" si="19"/>
        <v>0</v>
      </c>
    </row>
    <row r="96" spans="1:16" x14ac:dyDescent="0.25">
      <c r="A96" s="23">
        <v>39004</v>
      </c>
      <c r="B96" s="24" t="s">
        <v>130</v>
      </c>
      <c r="C96" s="35" t="s">
        <v>323</v>
      </c>
      <c r="D96" s="25">
        <v>921995.24</v>
      </c>
      <c r="E96" s="25">
        <v>165950.07999999999</v>
      </c>
      <c r="F96" s="26">
        <f t="shared" ref="F96:F102" si="20">E96/D96</f>
        <v>0.17999017001432674</v>
      </c>
      <c r="G96" s="26">
        <f t="shared" ref="G96:G111" si="21">IF(F96&lt;20%,20%,F96)</f>
        <v>0.2</v>
      </c>
      <c r="H96" s="27">
        <v>852954.1</v>
      </c>
      <c r="I96" s="27">
        <f t="shared" si="13"/>
        <v>170590.82</v>
      </c>
      <c r="J96" s="27">
        <v>0</v>
      </c>
      <c r="K96" s="3">
        <f t="shared" si="14"/>
        <v>0</v>
      </c>
      <c r="L96" s="28">
        <f t="shared" si="15"/>
        <v>0</v>
      </c>
      <c r="M96" s="29">
        <f t="shared" si="16"/>
        <v>0</v>
      </c>
      <c r="N96" s="27">
        <f t="shared" si="17"/>
        <v>0</v>
      </c>
      <c r="O96" s="28">
        <f t="shared" si="18"/>
        <v>0</v>
      </c>
      <c r="P96" s="30">
        <f t="shared" si="19"/>
        <v>0</v>
      </c>
    </row>
    <row r="97" spans="1:16" x14ac:dyDescent="0.25">
      <c r="A97" s="23">
        <v>39005</v>
      </c>
      <c r="B97" s="24" t="s">
        <v>131</v>
      </c>
      <c r="C97" s="35" t="s">
        <v>324</v>
      </c>
      <c r="D97" s="25">
        <v>1104022.7</v>
      </c>
      <c r="E97" s="25">
        <v>667676.31999999995</v>
      </c>
      <c r="F97" s="26">
        <f t="shared" si="20"/>
        <v>0.60476684039195927</v>
      </c>
      <c r="G97" s="26">
        <f t="shared" si="21"/>
        <v>0.60476684039195927</v>
      </c>
      <c r="H97" s="27">
        <v>1017438.12</v>
      </c>
      <c r="I97" s="27">
        <f t="shared" si="13"/>
        <v>615312.83712673513</v>
      </c>
      <c r="J97" s="27">
        <v>0</v>
      </c>
      <c r="K97" s="3">
        <f t="shared" si="14"/>
        <v>0</v>
      </c>
      <c r="L97" s="28">
        <f t="shared" si="15"/>
        <v>0</v>
      </c>
      <c r="M97" s="29">
        <f t="shared" si="16"/>
        <v>0</v>
      </c>
      <c r="N97" s="27">
        <f t="shared" si="17"/>
        <v>0</v>
      </c>
      <c r="O97" s="28">
        <f t="shared" si="18"/>
        <v>0</v>
      </c>
      <c r="P97" s="30">
        <f t="shared" si="19"/>
        <v>0</v>
      </c>
    </row>
    <row r="98" spans="1:16" x14ac:dyDescent="0.25">
      <c r="A98" s="23">
        <v>40001</v>
      </c>
      <c r="B98" s="24" t="s">
        <v>132</v>
      </c>
      <c r="C98" s="35" t="s">
        <v>325</v>
      </c>
      <c r="D98" s="25">
        <v>6163295.7900000019</v>
      </c>
      <c r="E98" s="25">
        <v>2938041.35</v>
      </c>
      <c r="F98" s="26">
        <f t="shared" si="20"/>
        <v>0.47669971555916502</v>
      </c>
      <c r="G98" s="26">
        <f t="shared" si="21"/>
        <v>0.47669971555916502</v>
      </c>
      <c r="H98" s="27">
        <v>5913929.3099999996</v>
      </c>
      <c r="I98" s="27">
        <f t="shared" si="13"/>
        <v>2819168.419914009</v>
      </c>
      <c r="J98" s="27">
        <v>704591.45</v>
      </c>
      <c r="K98" s="3">
        <f t="shared" si="14"/>
        <v>0.11914099967488452</v>
      </c>
      <c r="L98" s="28">
        <f t="shared" si="15"/>
        <v>0</v>
      </c>
      <c r="M98" s="29">
        <f t="shared" si="16"/>
        <v>0</v>
      </c>
      <c r="N98" s="27">
        <f t="shared" si="17"/>
        <v>0</v>
      </c>
      <c r="O98" s="28">
        <f t="shared" si="18"/>
        <v>0</v>
      </c>
      <c r="P98" s="30">
        <f t="shared" si="19"/>
        <v>0</v>
      </c>
    </row>
    <row r="99" spans="1:16" x14ac:dyDescent="0.25">
      <c r="A99" s="23">
        <v>40002</v>
      </c>
      <c r="B99" s="24" t="s">
        <v>133</v>
      </c>
      <c r="C99" s="35" t="s">
        <v>326</v>
      </c>
      <c r="D99" s="25">
        <v>10411067.799999999</v>
      </c>
      <c r="E99" s="25">
        <v>2111598.1</v>
      </c>
      <c r="F99" s="26">
        <f t="shared" si="20"/>
        <v>0.20282243287283178</v>
      </c>
      <c r="G99" s="26">
        <f t="shared" si="21"/>
        <v>0.20282243287283178</v>
      </c>
      <c r="H99" s="27">
        <v>9945379.8299999908</v>
      </c>
      <c r="I99" s="27">
        <f t="shared" si="13"/>
        <v>2017146.1329649882</v>
      </c>
      <c r="J99" s="27">
        <v>1578532.55</v>
      </c>
      <c r="K99" s="3">
        <f t="shared" si="14"/>
        <v>0.15872018736161247</v>
      </c>
      <c r="L99" s="28">
        <f t="shared" si="15"/>
        <v>0</v>
      </c>
      <c r="M99" s="29">
        <f t="shared" si="16"/>
        <v>0</v>
      </c>
      <c r="N99" s="27">
        <f t="shared" si="17"/>
        <v>0</v>
      </c>
      <c r="O99" s="28">
        <f t="shared" si="18"/>
        <v>0</v>
      </c>
      <c r="P99" s="30">
        <f t="shared" si="19"/>
        <v>0</v>
      </c>
    </row>
    <row r="100" spans="1:16" x14ac:dyDescent="0.25">
      <c r="A100" s="23">
        <v>41001</v>
      </c>
      <c r="B100" s="24" t="s">
        <v>134</v>
      </c>
      <c r="C100" s="35" t="s">
        <v>327</v>
      </c>
      <c r="D100" s="25">
        <v>4330785.54</v>
      </c>
      <c r="E100" s="25">
        <v>1297338.23</v>
      </c>
      <c r="F100" s="26">
        <f t="shared" si="20"/>
        <v>0.29956187347942426</v>
      </c>
      <c r="G100" s="26">
        <f t="shared" si="21"/>
        <v>0.29956187347942426</v>
      </c>
      <c r="H100" s="27">
        <v>4438618.03</v>
      </c>
      <c r="I100" s="27">
        <f t="shared" si="13"/>
        <v>1329640.7327263514</v>
      </c>
      <c r="J100" s="27">
        <v>719478.57</v>
      </c>
      <c r="K100" s="3">
        <f t="shared" si="14"/>
        <v>0.16209517582660743</v>
      </c>
      <c r="L100" s="28">
        <f t="shared" si="15"/>
        <v>0</v>
      </c>
      <c r="M100" s="29">
        <f t="shared" si="16"/>
        <v>0</v>
      </c>
      <c r="N100" s="27">
        <f t="shared" si="17"/>
        <v>0</v>
      </c>
      <c r="O100" s="28">
        <f t="shared" si="18"/>
        <v>0</v>
      </c>
      <c r="P100" s="30">
        <f t="shared" si="19"/>
        <v>0</v>
      </c>
    </row>
    <row r="101" spans="1:16" x14ac:dyDescent="0.25">
      <c r="A101" s="23">
        <v>41002</v>
      </c>
      <c r="B101" s="24" t="s">
        <v>135</v>
      </c>
      <c r="C101" s="35" t="s">
        <v>328</v>
      </c>
      <c r="D101" s="25">
        <v>2767335.5</v>
      </c>
      <c r="E101" s="25">
        <v>726099</v>
      </c>
      <c r="F101" s="26">
        <f t="shared" si="20"/>
        <v>0.26238199163057752</v>
      </c>
      <c r="G101" s="26">
        <f t="shared" si="21"/>
        <v>0.26238199163057752</v>
      </c>
      <c r="H101" s="27">
        <v>4892905.71</v>
      </c>
      <c r="I101" s="27">
        <f t="shared" si="13"/>
        <v>1283810.345050425</v>
      </c>
      <c r="J101" s="27">
        <v>419786.75</v>
      </c>
      <c r="K101" s="3">
        <f t="shared" si="14"/>
        <v>8.57949805045395E-2</v>
      </c>
      <c r="L101" s="28">
        <f t="shared" si="15"/>
        <v>0</v>
      </c>
      <c r="M101" s="29">
        <f t="shared" si="16"/>
        <v>0</v>
      </c>
      <c r="N101" s="27">
        <f t="shared" si="17"/>
        <v>0</v>
      </c>
      <c r="O101" s="28">
        <f t="shared" si="18"/>
        <v>0</v>
      </c>
      <c r="P101" s="30">
        <f t="shared" si="19"/>
        <v>0</v>
      </c>
    </row>
    <row r="102" spans="1:16" x14ac:dyDescent="0.25">
      <c r="A102" s="23">
        <v>41004</v>
      </c>
      <c r="B102" s="24" t="s">
        <v>136</v>
      </c>
      <c r="C102" s="35" t="s">
        <v>329</v>
      </c>
      <c r="D102" s="25">
        <v>6270764.5199999977</v>
      </c>
      <c r="E102" s="25">
        <v>832281.1</v>
      </c>
      <c r="F102" s="26">
        <f t="shared" si="20"/>
        <v>0.1327240238962123</v>
      </c>
      <c r="G102" s="26">
        <f t="shared" si="21"/>
        <v>0.2</v>
      </c>
      <c r="H102" s="27">
        <v>4506977.51</v>
      </c>
      <c r="I102" s="27">
        <f t="shared" si="13"/>
        <v>901395.50199999998</v>
      </c>
      <c r="J102" s="27">
        <v>454900.11</v>
      </c>
      <c r="K102" s="3">
        <f t="shared" si="14"/>
        <v>0.10093241179719133</v>
      </c>
      <c r="L102" s="28">
        <f t="shared" si="15"/>
        <v>0</v>
      </c>
      <c r="M102" s="29">
        <f t="shared" si="16"/>
        <v>0</v>
      </c>
      <c r="N102" s="27">
        <f t="shared" si="17"/>
        <v>0</v>
      </c>
      <c r="O102" s="28">
        <f t="shared" si="18"/>
        <v>0</v>
      </c>
      <c r="P102" s="30">
        <f t="shared" si="19"/>
        <v>0</v>
      </c>
    </row>
    <row r="103" spans="1:16" x14ac:dyDescent="0.25">
      <c r="A103" s="23">
        <v>41005</v>
      </c>
      <c r="B103" s="24" t="s">
        <v>137</v>
      </c>
      <c r="C103" s="35" t="s">
        <v>330</v>
      </c>
      <c r="D103" s="25"/>
      <c r="E103" s="25"/>
      <c r="F103" s="26"/>
      <c r="G103" s="26">
        <f t="shared" si="21"/>
        <v>0.2</v>
      </c>
      <c r="H103" s="27">
        <v>3580281.18</v>
      </c>
      <c r="I103" s="27">
        <f t="shared" si="13"/>
        <v>716056.23600000003</v>
      </c>
      <c r="J103" s="27">
        <v>122655.88</v>
      </c>
      <c r="K103" s="3">
        <f t="shared" si="14"/>
        <v>3.4258728248824297E-2</v>
      </c>
      <c r="L103" s="28">
        <f t="shared" si="15"/>
        <v>0</v>
      </c>
      <c r="M103" s="29">
        <f t="shared" si="16"/>
        <v>0</v>
      </c>
      <c r="N103" s="27">
        <f t="shared" si="17"/>
        <v>0</v>
      </c>
      <c r="O103" s="28">
        <f t="shared" si="18"/>
        <v>0</v>
      </c>
      <c r="P103" s="30">
        <f t="shared" si="19"/>
        <v>0</v>
      </c>
    </row>
    <row r="104" spans="1:16" x14ac:dyDescent="0.25">
      <c r="A104" s="23">
        <v>42001</v>
      </c>
      <c r="B104" s="24" t="s">
        <v>138</v>
      </c>
      <c r="C104" s="35" t="s">
        <v>331</v>
      </c>
      <c r="D104" s="25">
        <v>2130723.12</v>
      </c>
      <c r="E104" s="25">
        <v>1136367.81</v>
      </c>
      <c r="F104" s="26">
        <f t="shared" ref="F104:F111" si="22">E104/D104</f>
        <v>0.53332495401842728</v>
      </c>
      <c r="G104" s="26">
        <f t="shared" si="21"/>
        <v>0.53332495401842728</v>
      </c>
      <c r="H104" s="27">
        <v>2780890.98</v>
      </c>
      <c r="I104" s="27">
        <f t="shared" si="13"/>
        <v>1483118.5540387591</v>
      </c>
      <c r="J104" s="27">
        <v>1197026.6299999999</v>
      </c>
      <c r="K104" s="3">
        <f t="shared" si="14"/>
        <v>0.43044716193800586</v>
      </c>
      <c r="L104" s="28">
        <f t="shared" si="15"/>
        <v>0</v>
      </c>
      <c r="M104" s="29">
        <f t="shared" si="16"/>
        <v>0.23044716193800585</v>
      </c>
      <c r="N104" s="27">
        <f t="shared" si="17"/>
        <v>640848.43399999978</v>
      </c>
      <c r="O104" s="28">
        <f t="shared" si="18"/>
        <v>17302.907717999995</v>
      </c>
      <c r="P104" s="30">
        <f t="shared" si="19"/>
        <v>17302.907717999995</v>
      </c>
    </row>
    <row r="105" spans="1:16" x14ac:dyDescent="0.25">
      <c r="A105" s="23">
        <v>43001</v>
      </c>
      <c r="B105" s="24" t="s">
        <v>139</v>
      </c>
      <c r="C105" s="35" t="s">
        <v>332</v>
      </c>
      <c r="D105" s="25">
        <v>889138.62</v>
      </c>
      <c r="E105" s="25">
        <v>838925.62</v>
      </c>
      <c r="F105" s="26">
        <f t="shared" si="22"/>
        <v>0.9435262411613613</v>
      </c>
      <c r="G105" s="26">
        <f t="shared" si="21"/>
        <v>0.9435262411613613</v>
      </c>
      <c r="H105" s="27">
        <v>1373933.34</v>
      </c>
      <c r="I105" s="27">
        <f t="shared" si="13"/>
        <v>1296342.1598964748</v>
      </c>
      <c r="J105" s="27">
        <v>914007.49</v>
      </c>
      <c r="K105" s="3">
        <f t="shared" si="14"/>
        <v>0.66524878856204184</v>
      </c>
      <c r="L105" s="28">
        <f t="shared" si="15"/>
        <v>0</v>
      </c>
      <c r="M105" s="29">
        <f t="shared" si="16"/>
        <v>0.46524878856204183</v>
      </c>
      <c r="N105" s="27">
        <f t="shared" si="17"/>
        <v>639220.82199999993</v>
      </c>
      <c r="O105" s="28">
        <f t="shared" si="18"/>
        <v>17258.962193999996</v>
      </c>
      <c r="P105" s="30">
        <f t="shared" si="19"/>
        <v>17258.962193999996</v>
      </c>
    </row>
    <row r="106" spans="1:16" x14ac:dyDescent="0.25">
      <c r="A106" s="23">
        <v>43002</v>
      </c>
      <c r="B106" s="24" t="s">
        <v>140</v>
      </c>
      <c r="C106" s="35" t="s">
        <v>333</v>
      </c>
      <c r="D106" s="25">
        <v>1144834.3</v>
      </c>
      <c r="E106" s="25">
        <v>711894.78</v>
      </c>
      <c r="F106" s="26">
        <f t="shared" si="22"/>
        <v>0.62183215509877721</v>
      </c>
      <c r="G106" s="26">
        <f t="shared" si="21"/>
        <v>0.62183215509877721</v>
      </c>
      <c r="H106" s="27">
        <v>1356715.68</v>
      </c>
      <c r="I106" s="27">
        <f t="shared" si="13"/>
        <v>843649.43515070295</v>
      </c>
      <c r="J106" s="27">
        <v>680158.32</v>
      </c>
      <c r="K106" s="3">
        <f t="shared" si="14"/>
        <v>0.50132708719044217</v>
      </c>
      <c r="L106" s="28">
        <f t="shared" si="15"/>
        <v>0</v>
      </c>
      <c r="M106" s="29">
        <f t="shared" si="16"/>
        <v>0.30132708719044216</v>
      </c>
      <c r="N106" s="27">
        <f t="shared" si="17"/>
        <v>408815.18400000001</v>
      </c>
      <c r="O106" s="28">
        <f t="shared" si="18"/>
        <v>11038.009968</v>
      </c>
      <c r="P106" s="30">
        <f t="shared" si="19"/>
        <v>11038.009968</v>
      </c>
    </row>
    <row r="107" spans="1:16" x14ac:dyDescent="0.25">
      <c r="A107" s="23">
        <v>43006</v>
      </c>
      <c r="B107" s="24" t="s">
        <v>141</v>
      </c>
      <c r="C107" s="35" t="s">
        <v>334</v>
      </c>
      <c r="D107" s="25">
        <v>981179.21000000066</v>
      </c>
      <c r="E107" s="25">
        <v>452641.9</v>
      </c>
      <c r="F107" s="26">
        <f t="shared" si="22"/>
        <v>0.46132438945582604</v>
      </c>
      <c r="G107" s="26">
        <f t="shared" si="21"/>
        <v>0.46132438945582604</v>
      </c>
      <c r="H107" s="27">
        <v>1159112.8400000001</v>
      </c>
      <c r="I107" s="27">
        <f t="shared" si="13"/>
        <v>534727.02322340861</v>
      </c>
      <c r="J107" s="27">
        <v>532461.23</v>
      </c>
      <c r="K107" s="3">
        <f t="shared" si="14"/>
        <v>0.45936962444484691</v>
      </c>
      <c r="L107" s="28">
        <f t="shared" si="15"/>
        <v>0</v>
      </c>
      <c r="M107" s="29">
        <f t="shared" si="16"/>
        <v>0.2593696244448469</v>
      </c>
      <c r="N107" s="27">
        <f t="shared" si="17"/>
        <v>300638.66199999995</v>
      </c>
      <c r="O107" s="28">
        <f t="shared" si="18"/>
        <v>8117.2438739999989</v>
      </c>
      <c r="P107" s="30">
        <f t="shared" si="19"/>
        <v>8117.2438739999989</v>
      </c>
    </row>
    <row r="108" spans="1:16" x14ac:dyDescent="0.25">
      <c r="A108" s="23">
        <v>43007</v>
      </c>
      <c r="B108" s="24" t="s">
        <v>142</v>
      </c>
      <c r="C108" s="35" t="s">
        <v>335</v>
      </c>
      <c r="D108" s="25">
        <v>2055646.87</v>
      </c>
      <c r="E108" s="25">
        <v>911426.77</v>
      </c>
      <c r="F108" s="26">
        <f t="shared" si="22"/>
        <v>0.44337711077778647</v>
      </c>
      <c r="G108" s="26">
        <f t="shared" si="21"/>
        <v>0.44337711077778647</v>
      </c>
      <c r="H108" s="27">
        <v>2250761.5699999998</v>
      </c>
      <c r="I108" s="27">
        <f t="shared" si="13"/>
        <v>997936.16195627453</v>
      </c>
      <c r="J108" s="27">
        <v>82714.460000000006</v>
      </c>
      <c r="K108" s="3">
        <f t="shared" si="14"/>
        <v>3.6749543400103467E-2</v>
      </c>
      <c r="L108" s="28">
        <f t="shared" si="15"/>
        <v>0</v>
      </c>
      <c r="M108" s="29">
        <f t="shared" si="16"/>
        <v>0</v>
      </c>
      <c r="N108" s="27">
        <f t="shared" si="17"/>
        <v>0</v>
      </c>
      <c r="O108" s="28">
        <f t="shared" si="18"/>
        <v>0</v>
      </c>
      <c r="P108" s="30">
        <f t="shared" si="19"/>
        <v>0</v>
      </c>
    </row>
    <row r="109" spans="1:16" x14ac:dyDescent="0.25">
      <c r="A109" s="23">
        <v>44001</v>
      </c>
      <c r="B109" s="24" t="s">
        <v>143</v>
      </c>
      <c r="C109" s="35" t="s">
        <v>336</v>
      </c>
      <c r="D109" s="25">
        <v>1357373.24</v>
      </c>
      <c r="E109" s="25">
        <v>1043586</v>
      </c>
      <c r="F109" s="26">
        <f t="shared" si="22"/>
        <v>0.76882759232825304</v>
      </c>
      <c r="G109" s="26">
        <f t="shared" si="21"/>
        <v>0.76882759232825304</v>
      </c>
      <c r="H109" s="27">
        <v>1505379.1</v>
      </c>
      <c r="I109" s="27">
        <f t="shared" si="13"/>
        <v>1157376.9889942724</v>
      </c>
      <c r="J109" s="27">
        <v>140253.13</v>
      </c>
      <c r="K109" s="3">
        <f t="shared" si="14"/>
        <v>9.3167980078905033E-2</v>
      </c>
      <c r="L109" s="28">
        <f t="shared" si="15"/>
        <v>0</v>
      </c>
      <c r="M109" s="29">
        <f t="shared" si="16"/>
        <v>0</v>
      </c>
      <c r="N109" s="27">
        <f t="shared" si="17"/>
        <v>0</v>
      </c>
      <c r="O109" s="28">
        <f t="shared" si="18"/>
        <v>0</v>
      </c>
      <c r="P109" s="30">
        <f t="shared" si="19"/>
        <v>0</v>
      </c>
    </row>
    <row r="110" spans="1:16" x14ac:dyDescent="0.25">
      <c r="A110" s="23">
        <v>44002</v>
      </c>
      <c r="B110" s="24" t="s">
        <v>144</v>
      </c>
      <c r="C110" s="35" t="s">
        <v>337</v>
      </c>
      <c r="D110" s="25">
        <v>1161882.1499999999</v>
      </c>
      <c r="E110" s="25">
        <v>431904.21</v>
      </c>
      <c r="F110" s="26">
        <f t="shared" si="22"/>
        <v>0.37172807069976938</v>
      </c>
      <c r="G110" s="26">
        <f t="shared" si="21"/>
        <v>0.37172807069976938</v>
      </c>
      <c r="H110" s="27">
        <v>1543588.96</v>
      </c>
      <c r="I110" s="27">
        <f t="shared" si="13"/>
        <v>573795.34605426341</v>
      </c>
      <c r="J110" s="27">
        <v>231446.98</v>
      </c>
      <c r="K110" s="3">
        <f t="shared" si="14"/>
        <v>0.14994081066762749</v>
      </c>
      <c r="L110" s="28">
        <f t="shared" si="15"/>
        <v>0</v>
      </c>
      <c r="M110" s="29">
        <f t="shared" si="16"/>
        <v>0</v>
      </c>
      <c r="N110" s="27">
        <f t="shared" si="17"/>
        <v>0</v>
      </c>
      <c r="O110" s="28">
        <f t="shared" si="18"/>
        <v>0</v>
      </c>
      <c r="P110" s="30">
        <f t="shared" si="19"/>
        <v>0</v>
      </c>
    </row>
    <row r="111" spans="1:16" x14ac:dyDescent="0.25">
      <c r="A111" s="23">
        <v>45002</v>
      </c>
      <c r="B111" s="24" t="s">
        <v>145</v>
      </c>
      <c r="C111" s="35" t="s">
        <v>338</v>
      </c>
      <c r="D111" s="25">
        <v>1237419.24</v>
      </c>
      <c r="E111" s="25">
        <v>569627.1</v>
      </c>
      <c r="F111" s="26">
        <f t="shared" si="22"/>
        <v>0.46033476899874287</v>
      </c>
      <c r="G111" s="26">
        <f t="shared" si="21"/>
        <v>0.46033476899874287</v>
      </c>
      <c r="H111" s="27">
        <v>1411666.37</v>
      </c>
      <c r="I111" s="27">
        <f t="shared" si="13"/>
        <v>649839.11233724398</v>
      </c>
      <c r="J111" s="27">
        <v>357887.2</v>
      </c>
      <c r="K111" s="3">
        <f t="shared" si="14"/>
        <v>0.25352109223937946</v>
      </c>
      <c r="L111" s="28">
        <f t="shared" si="15"/>
        <v>0</v>
      </c>
      <c r="M111" s="29">
        <f t="shared" si="16"/>
        <v>5.3521092239379453E-2</v>
      </c>
      <c r="N111" s="27">
        <f t="shared" si="17"/>
        <v>75553.925999999963</v>
      </c>
      <c r="O111" s="28">
        <f t="shared" si="18"/>
        <v>2039.956001999999</v>
      </c>
      <c r="P111" s="30">
        <f t="shared" si="19"/>
        <v>2039.956001999999</v>
      </c>
    </row>
    <row r="112" spans="1:16" x14ac:dyDescent="0.25">
      <c r="A112" s="23">
        <v>45004</v>
      </c>
      <c r="B112" s="24" t="s">
        <v>146</v>
      </c>
      <c r="C112" s="35" t="s">
        <v>339</v>
      </c>
      <c r="D112" s="25"/>
      <c r="E112" s="25"/>
      <c r="F112" s="26"/>
      <c r="G112" s="26">
        <f>G177</f>
        <v>0.69703653180675718</v>
      </c>
      <c r="H112" s="27">
        <v>2974028.09</v>
      </c>
      <c r="I112" s="27">
        <f t="shared" si="13"/>
        <v>2073006.2253494742</v>
      </c>
      <c r="J112" s="27">
        <v>1123443.33</v>
      </c>
      <c r="K112" s="3">
        <f t="shared" si="14"/>
        <v>0.37775141861555184</v>
      </c>
      <c r="L112" s="28">
        <f t="shared" si="15"/>
        <v>0</v>
      </c>
      <c r="M112" s="29">
        <f t="shared" si="16"/>
        <v>0.17775141861555183</v>
      </c>
      <c r="N112" s="27">
        <f t="shared" si="17"/>
        <v>528637.71200000006</v>
      </c>
      <c r="O112" s="28">
        <f t="shared" si="18"/>
        <v>14273.218224000002</v>
      </c>
      <c r="P112" s="30">
        <f t="shared" si="19"/>
        <v>14273.218224000002</v>
      </c>
    </row>
    <row r="113" spans="1:16" x14ac:dyDescent="0.25">
      <c r="A113" s="23">
        <v>46001</v>
      </c>
      <c r="B113" s="24" t="s">
        <v>147</v>
      </c>
      <c r="C113" s="35" t="s">
        <v>340</v>
      </c>
      <c r="D113" s="25">
        <v>13048332.209999993</v>
      </c>
      <c r="E113" s="25">
        <v>1616668.78</v>
      </c>
      <c r="F113" s="26">
        <f t="shared" ref="F113:F137" si="23">E113/D113</f>
        <v>0.12389849936231818</v>
      </c>
      <c r="G113" s="26">
        <f t="shared" ref="G113:G137" si="24">IF(F113&lt;20%,20%,F113)</f>
        <v>0.2</v>
      </c>
      <c r="H113" s="27">
        <v>13931898.310000001</v>
      </c>
      <c r="I113" s="27">
        <f t="shared" si="13"/>
        <v>2786379.6620000005</v>
      </c>
      <c r="J113" s="27">
        <v>2727160.51</v>
      </c>
      <c r="K113" s="3">
        <f t="shared" si="14"/>
        <v>0.19574938384688795</v>
      </c>
      <c r="L113" s="28">
        <f t="shared" si="15"/>
        <v>0</v>
      </c>
      <c r="M113" s="29">
        <f t="shared" si="16"/>
        <v>0</v>
      </c>
      <c r="N113" s="27">
        <f t="shared" si="17"/>
        <v>0</v>
      </c>
      <c r="O113" s="28">
        <f t="shared" si="18"/>
        <v>0</v>
      </c>
      <c r="P113" s="30">
        <f t="shared" si="19"/>
        <v>0</v>
      </c>
    </row>
    <row r="114" spans="1:16" x14ac:dyDescent="0.25">
      <c r="A114" s="23">
        <v>46002</v>
      </c>
      <c r="B114" s="24" t="s">
        <v>148</v>
      </c>
      <c r="C114" s="35" t="s">
        <v>341</v>
      </c>
      <c r="D114" s="25">
        <v>1237043.3700000001</v>
      </c>
      <c r="E114" s="25">
        <v>410547.45</v>
      </c>
      <c r="F114" s="26">
        <f t="shared" si="23"/>
        <v>0.33187797611331926</v>
      </c>
      <c r="G114" s="26">
        <f t="shared" si="24"/>
        <v>0.33187797611331926</v>
      </c>
      <c r="H114" s="27">
        <v>1322200.45</v>
      </c>
      <c r="I114" s="27">
        <f t="shared" si="13"/>
        <v>438809.20936211996</v>
      </c>
      <c r="J114" s="27">
        <v>4528.320000000007</v>
      </c>
      <c r="K114" s="3">
        <f t="shared" si="14"/>
        <v>3.4248362266099722E-3</v>
      </c>
      <c r="L114" s="28">
        <f t="shared" si="15"/>
        <v>0</v>
      </c>
      <c r="M114" s="29">
        <f t="shared" si="16"/>
        <v>0</v>
      </c>
      <c r="N114" s="27">
        <f t="shared" si="17"/>
        <v>0</v>
      </c>
      <c r="O114" s="28">
        <f t="shared" si="18"/>
        <v>0</v>
      </c>
      <c r="P114" s="30">
        <f t="shared" si="19"/>
        <v>0</v>
      </c>
    </row>
    <row r="115" spans="1:16" x14ac:dyDescent="0.25">
      <c r="A115" s="23">
        <v>47001</v>
      </c>
      <c r="B115" s="24" t="s">
        <v>149</v>
      </c>
      <c r="C115" s="35" t="s">
        <v>342</v>
      </c>
      <c r="D115" s="25">
        <v>2757682.42</v>
      </c>
      <c r="E115" s="25">
        <v>400890.55</v>
      </c>
      <c r="F115" s="26">
        <f t="shared" si="23"/>
        <v>0.14537226879083487</v>
      </c>
      <c r="G115" s="26">
        <f t="shared" si="24"/>
        <v>0.2</v>
      </c>
      <c r="H115" s="27">
        <v>3497839.41</v>
      </c>
      <c r="I115" s="27">
        <f t="shared" si="13"/>
        <v>699567.8820000001</v>
      </c>
      <c r="J115" s="27">
        <v>0</v>
      </c>
      <c r="K115" s="3">
        <f t="shared" si="14"/>
        <v>0</v>
      </c>
      <c r="L115" s="28">
        <f t="shared" si="15"/>
        <v>0</v>
      </c>
      <c r="M115" s="29">
        <f t="shared" si="16"/>
        <v>0</v>
      </c>
      <c r="N115" s="27">
        <f t="shared" si="17"/>
        <v>0</v>
      </c>
      <c r="O115" s="28">
        <f t="shared" si="18"/>
        <v>0</v>
      </c>
      <c r="P115" s="30">
        <f t="shared" si="19"/>
        <v>0</v>
      </c>
    </row>
    <row r="116" spans="1:16" x14ac:dyDescent="0.25">
      <c r="A116" s="23">
        <v>47002</v>
      </c>
      <c r="B116" s="24" t="s">
        <v>150</v>
      </c>
      <c r="C116" s="35" t="s">
        <v>343</v>
      </c>
      <c r="D116" s="25">
        <v>426686.35600000003</v>
      </c>
      <c r="E116" s="25">
        <v>502529.7</v>
      </c>
      <c r="F116" s="26">
        <f t="shared" si="23"/>
        <v>1.1777496349098164</v>
      </c>
      <c r="G116" s="26">
        <f t="shared" si="24"/>
        <v>1.1777496349098164</v>
      </c>
      <c r="H116" s="27">
        <v>553418.28</v>
      </c>
      <c r="I116" s="27">
        <f t="shared" si="13"/>
        <v>651788.1772224186</v>
      </c>
      <c r="J116" s="27">
        <v>0</v>
      </c>
      <c r="K116" s="3">
        <f t="shared" si="14"/>
        <v>0</v>
      </c>
      <c r="L116" s="28">
        <f t="shared" si="15"/>
        <v>0</v>
      </c>
      <c r="M116" s="29">
        <f t="shared" si="16"/>
        <v>0</v>
      </c>
      <c r="N116" s="27">
        <f t="shared" si="17"/>
        <v>0</v>
      </c>
      <c r="O116" s="28">
        <f t="shared" si="18"/>
        <v>0</v>
      </c>
      <c r="P116" s="30">
        <f t="shared" si="19"/>
        <v>0</v>
      </c>
    </row>
    <row r="117" spans="1:16" x14ac:dyDescent="0.25">
      <c r="A117" s="23">
        <v>48002</v>
      </c>
      <c r="B117" s="24" t="s">
        <v>151</v>
      </c>
      <c r="C117" s="35" t="s">
        <v>344</v>
      </c>
      <c r="D117" s="25">
        <v>220016.63</v>
      </c>
      <c r="E117" s="25">
        <v>261061.69</v>
      </c>
      <c r="F117" s="26">
        <f t="shared" si="23"/>
        <v>1.1865543527323366</v>
      </c>
      <c r="G117" s="26">
        <f t="shared" si="24"/>
        <v>1.1865543527323366</v>
      </c>
      <c r="H117" s="27">
        <v>205760.11</v>
      </c>
      <c r="I117" s="27">
        <f t="shared" si="13"/>
        <v>244145.55413918436</v>
      </c>
      <c r="J117" s="27">
        <v>81694.559999999998</v>
      </c>
      <c r="K117" s="3">
        <f t="shared" si="14"/>
        <v>0.39703789038604231</v>
      </c>
      <c r="L117" s="28">
        <f t="shared" si="15"/>
        <v>0</v>
      </c>
      <c r="M117" s="29">
        <f t="shared" si="16"/>
        <v>0.1970378903860423</v>
      </c>
      <c r="N117" s="27">
        <f t="shared" si="17"/>
        <v>40542.538</v>
      </c>
      <c r="O117" s="28">
        <f t="shared" si="18"/>
        <v>1094.6485259999999</v>
      </c>
      <c r="P117" s="30">
        <f t="shared" si="19"/>
        <v>1094.6485259999999</v>
      </c>
    </row>
    <row r="118" spans="1:16" x14ac:dyDescent="0.25">
      <c r="A118" s="23">
        <v>48003</v>
      </c>
      <c r="B118" s="24" t="s">
        <v>152</v>
      </c>
      <c r="C118" s="35" t="s">
        <v>345</v>
      </c>
      <c r="D118" s="25">
        <v>2411257.91</v>
      </c>
      <c r="E118" s="25">
        <v>1106452.77</v>
      </c>
      <c r="F118" s="26">
        <f t="shared" si="23"/>
        <v>0.45886952424761562</v>
      </c>
      <c r="G118" s="26">
        <f t="shared" si="24"/>
        <v>0.45886952424761562</v>
      </c>
      <c r="H118" s="27">
        <v>2266037.64</v>
      </c>
      <c r="I118" s="27">
        <f t="shared" si="13"/>
        <v>1039815.6137939898</v>
      </c>
      <c r="J118" s="27">
        <v>368757.29</v>
      </c>
      <c r="K118" s="3">
        <f t="shared" si="14"/>
        <v>0.16273219980582493</v>
      </c>
      <c r="L118" s="28">
        <f t="shared" si="15"/>
        <v>0</v>
      </c>
      <c r="M118" s="29">
        <f t="shared" si="16"/>
        <v>0</v>
      </c>
      <c r="N118" s="27">
        <f t="shared" si="17"/>
        <v>0</v>
      </c>
      <c r="O118" s="28">
        <f t="shared" si="18"/>
        <v>0</v>
      </c>
      <c r="P118" s="30">
        <f t="shared" si="19"/>
        <v>0</v>
      </c>
    </row>
    <row r="119" spans="1:16" x14ac:dyDescent="0.25">
      <c r="A119" s="23">
        <v>49001</v>
      </c>
      <c r="B119" s="24" t="s">
        <v>153</v>
      </c>
      <c r="C119" s="35" t="s">
        <v>346</v>
      </c>
      <c r="D119" s="25">
        <v>1551976.74</v>
      </c>
      <c r="E119" s="25">
        <v>572799.68000000005</v>
      </c>
      <c r="F119" s="26">
        <f t="shared" si="23"/>
        <v>0.36907749016908592</v>
      </c>
      <c r="G119" s="26">
        <f t="shared" si="24"/>
        <v>0.36907749016908592</v>
      </c>
      <c r="H119" s="27">
        <v>1929577.68</v>
      </c>
      <c r="I119" s="27">
        <f t="shared" si="13"/>
        <v>712163.68722068763</v>
      </c>
      <c r="J119" s="27">
        <v>596482.17000000004</v>
      </c>
      <c r="K119" s="3">
        <f t="shared" si="14"/>
        <v>0.3091257616537107</v>
      </c>
      <c r="L119" s="28">
        <f t="shared" si="15"/>
        <v>0</v>
      </c>
      <c r="M119" s="29">
        <f t="shared" si="16"/>
        <v>0.10912576165371068</v>
      </c>
      <c r="N119" s="27">
        <f t="shared" si="17"/>
        <v>210566.63400000002</v>
      </c>
      <c r="O119" s="28">
        <f t="shared" si="18"/>
        <v>5685.2991180000008</v>
      </c>
      <c r="P119" s="30">
        <f t="shared" si="19"/>
        <v>5685.2991180000008</v>
      </c>
    </row>
    <row r="120" spans="1:16" x14ac:dyDescent="0.25">
      <c r="A120" s="23">
        <v>49002</v>
      </c>
      <c r="B120" s="24" t="s">
        <v>154</v>
      </c>
      <c r="C120" s="35" t="s">
        <v>347</v>
      </c>
      <c r="D120" s="25">
        <v>9638146.1000000071</v>
      </c>
      <c r="E120" s="25">
        <v>1925044.13</v>
      </c>
      <c r="F120" s="26">
        <f t="shared" si="23"/>
        <v>0.19973178555573032</v>
      </c>
      <c r="G120" s="26">
        <f t="shared" si="24"/>
        <v>0.2</v>
      </c>
      <c r="H120" s="27">
        <v>12450621.07</v>
      </c>
      <c r="I120" s="27">
        <f t="shared" si="13"/>
        <v>2490124.2140000002</v>
      </c>
      <c r="J120" s="27">
        <v>2333339.04</v>
      </c>
      <c r="K120" s="3">
        <f t="shared" si="14"/>
        <v>0.18740744151488339</v>
      </c>
      <c r="L120" s="28">
        <f t="shared" si="15"/>
        <v>0</v>
      </c>
      <c r="M120" s="29">
        <f t="shared" si="16"/>
        <v>0</v>
      </c>
      <c r="N120" s="27">
        <f t="shared" si="17"/>
        <v>0</v>
      </c>
      <c r="O120" s="28">
        <f t="shared" si="18"/>
        <v>0</v>
      </c>
      <c r="P120" s="30">
        <f t="shared" si="19"/>
        <v>0</v>
      </c>
    </row>
    <row r="121" spans="1:16" x14ac:dyDescent="0.25">
      <c r="A121" s="23">
        <v>49003</v>
      </c>
      <c r="B121" s="24" t="s">
        <v>155</v>
      </c>
      <c r="C121" s="35" t="s">
        <v>348</v>
      </c>
      <c r="D121" s="25">
        <v>3568866.41</v>
      </c>
      <c r="E121" s="25">
        <v>694991.27</v>
      </c>
      <c r="F121" s="26">
        <f t="shared" si="23"/>
        <v>0.19473726112376394</v>
      </c>
      <c r="G121" s="26">
        <f t="shared" si="24"/>
        <v>0.2</v>
      </c>
      <c r="H121" s="27">
        <v>4591317.4400000004</v>
      </c>
      <c r="I121" s="27">
        <f t="shared" si="13"/>
        <v>918263.48800000013</v>
      </c>
      <c r="J121" s="27">
        <v>584192.07999999996</v>
      </c>
      <c r="K121" s="3">
        <f t="shared" si="14"/>
        <v>0.12723844248068369</v>
      </c>
      <c r="L121" s="28">
        <f t="shared" si="15"/>
        <v>0</v>
      </c>
      <c r="M121" s="29">
        <f t="shared" si="16"/>
        <v>0</v>
      </c>
      <c r="N121" s="27">
        <f t="shared" si="17"/>
        <v>0</v>
      </c>
      <c r="O121" s="28">
        <f t="shared" si="18"/>
        <v>0</v>
      </c>
      <c r="P121" s="30">
        <f t="shared" si="19"/>
        <v>0</v>
      </c>
    </row>
    <row r="122" spans="1:16" x14ac:dyDescent="0.25">
      <c r="A122" s="23">
        <v>49004</v>
      </c>
      <c r="B122" s="24" t="s">
        <v>156</v>
      </c>
      <c r="C122" s="35" t="s">
        <v>349</v>
      </c>
      <c r="D122" s="25">
        <v>2069666.65</v>
      </c>
      <c r="E122" s="25">
        <v>728682.15</v>
      </c>
      <c r="F122" s="26">
        <f t="shared" si="23"/>
        <v>0.35207706033239705</v>
      </c>
      <c r="G122" s="26">
        <f t="shared" si="24"/>
        <v>0.35207706033239705</v>
      </c>
      <c r="H122" s="27">
        <v>2704175.08</v>
      </c>
      <c r="I122" s="27">
        <f t="shared" si="13"/>
        <v>952078.01279052463</v>
      </c>
      <c r="J122" s="27">
        <v>291092.23</v>
      </c>
      <c r="K122" s="3">
        <f t="shared" si="14"/>
        <v>0.10764548203735387</v>
      </c>
      <c r="L122" s="28">
        <f t="shared" si="15"/>
        <v>0</v>
      </c>
      <c r="M122" s="29">
        <f t="shared" si="16"/>
        <v>0</v>
      </c>
      <c r="N122" s="27">
        <f t="shared" si="17"/>
        <v>0</v>
      </c>
      <c r="O122" s="28">
        <f t="shared" si="18"/>
        <v>0</v>
      </c>
      <c r="P122" s="30">
        <f t="shared" si="19"/>
        <v>0</v>
      </c>
    </row>
    <row r="123" spans="1:16" x14ac:dyDescent="0.25">
      <c r="A123" s="23">
        <v>49005</v>
      </c>
      <c r="B123" s="24" t="s">
        <v>157</v>
      </c>
      <c r="C123" s="35" t="s">
        <v>350</v>
      </c>
      <c r="D123" s="25">
        <v>82169275.700000033</v>
      </c>
      <c r="E123" s="25">
        <v>13715370.789999999</v>
      </c>
      <c r="F123" s="26">
        <f t="shared" si="23"/>
        <v>0.16691604828153539</v>
      </c>
      <c r="G123" s="26">
        <f t="shared" si="24"/>
        <v>0.2</v>
      </c>
      <c r="H123" s="27">
        <v>104685692.59999999</v>
      </c>
      <c r="I123" s="27">
        <f t="shared" si="13"/>
        <v>20937138.52</v>
      </c>
      <c r="J123" s="27">
        <v>2894608.76</v>
      </c>
      <c r="K123" s="3">
        <f t="shared" si="14"/>
        <v>2.7650471502922453E-2</v>
      </c>
      <c r="L123" s="28">
        <f t="shared" si="15"/>
        <v>0</v>
      </c>
      <c r="M123" s="29">
        <f t="shared" si="16"/>
        <v>0</v>
      </c>
      <c r="N123" s="27">
        <f t="shared" si="17"/>
        <v>0</v>
      </c>
      <c r="O123" s="28">
        <f t="shared" si="18"/>
        <v>0</v>
      </c>
      <c r="P123" s="30">
        <f t="shared" si="19"/>
        <v>0</v>
      </c>
    </row>
    <row r="124" spans="1:16" x14ac:dyDescent="0.25">
      <c r="A124" s="23">
        <v>49006</v>
      </c>
      <c r="B124" s="24" t="s">
        <v>158</v>
      </c>
      <c r="C124" s="35" t="s">
        <v>351</v>
      </c>
      <c r="D124" s="25">
        <v>3135691.48</v>
      </c>
      <c r="E124" s="25">
        <v>2148771.4</v>
      </c>
      <c r="F124" s="26">
        <f t="shared" si="23"/>
        <v>0.68526237791735811</v>
      </c>
      <c r="G124" s="26">
        <f t="shared" si="24"/>
        <v>0.68526237791735811</v>
      </c>
      <c r="H124" s="27">
        <v>4017980.75</v>
      </c>
      <c r="I124" s="27">
        <f t="shared" si="13"/>
        <v>2753371.0431711702</v>
      </c>
      <c r="J124" s="27">
        <v>2202983.36</v>
      </c>
      <c r="K124" s="3">
        <f t="shared" si="14"/>
        <v>0.54828121314418932</v>
      </c>
      <c r="L124" s="28">
        <f t="shared" si="15"/>
        <v>0</v>
      </c>
      <c r="M124" s="29">
        <f t="shared" si="16"/>
        <v>0.34828121314418931</v>
      </c>
      <c r="N124" s="27">
        <f t="shared" si="17"/>
        <v>1399387.2099999995</v>
      </c>
      <c r="O124" s="28">
        <f t="shared" si="18"/>
        <v>37783.454669999985</v>
      </c>
      <c r="P124" s="30">
        <f t="shared" si="19"/>
        <v>37783.454669999985</v>
      </c>
    </row>
    <row r="125" spans="1:16" x14ac:dyDescent="0.25">
      <c r="A125" s="23">
        <v>49007</v>
      </c>
      <c r="B125" s="24" t="s">
        <v>159</v>
      </c>
      <c r="C125" s="35" t="s">
        <v>352</v>
      </c>
      <c r="D125" s="25">
        <v>4886147.2699999996</v>
      </c>
      <c r="E125" s="25">
        <v>1322887.82</v>
      </c>
      <c r="F125" s="26">
        <f t="shared" si="23"/>
        <v>0.27074251898265034</v>
      </c>
      <c r="G125" s="26">
        <f t="shared" si="24"/>
        <v>0.27074251898265034</v>
      </c>
      <c r="H125" s="27">
        <v>5682564.96</v>
      </c>
      <c r="I125" s="27">
        <f t="shared" si="13"/>
        <v>1538511.9515529436</v>
      </c>
      <c r="J125" s="27">
        <v>1136820.1399999999</v>
      </c>
      <c r="K125" s="3">
        <f t="shared" si="14"/>
        <v>0.20005405094392442</v>
      </c>
      <c r="L125" s="28">
        <f t="shared" si="15"/>
        <v>0</v>
      </c>
      <c r="M125" s="29">
        <f t="shared" si="16"/>
        <v>5.4050943924410788E-5</v>
      </c>
      <c r="N125" s="27">
        <f t="shared" si="17"/>
        <v>307.14799999978163</v>
      </c>
      <c r="O125" s="28">
        <f t="shared" si="18"/>
        <v>8.2929959999941047</v>
      </c>
      <c r="P125" s="30">
        <f t="shared" si="19"/>
        <v>8.2929959999941047</v>
      </c>
    </row>
    <row r="126" spans="1:16" x14ac:dyDescent="0.25">
      <c r="A126" s="23">
        <v>50003</v>
      </c>
      <c r="B126" s="24" t="s">
        <v>160</v>
      </c>
      <c r="C126" s="35" t="s">
        <v>353</v>
      </c>
      <c r="D126" s="25">
        <v>4003648.1</v>
      </c>
      <c r="E126" s="25">
        <v>1086778.3600000001</v>
      </c>
      <c r="F126" s="26">
        <f t="shared" si="23"/>
        <v>0.27144702352836658</v>
      </c>
      <c r="G126" s="26">
        <f t="shared" si="24"/>
        <v>0.27144702352836658</v>
      </c>
      <c r="H126" s="27">
        <v>3903258.51</v>
      </c>
      <c r="I126" s="27">
        <f t="shared" si="13"/>
        <v>1059527.9046012671</v>
      </c>
      <c r="J126" s="27">
        <v>944075.79</v>
      </c>
      <c r="K126" s="3">
        <f t="shared" si="14"/>
        <v>0.24186863042284126</v>
      </c>
      <c r="L126" s="28">
        <f t="shared" si="15"/>
        <v>0</v>
      </c>
      <c r="M126" s="29">
        <f t="shared" si="16"/>
        <v>4.1868630422841252E-2</v>
      </c>
      <c r="N126" s="27">
        <f t="shared" si="17"/>
        <v>163424.08800000002</v>
      </c>
      <c r="O126" s="28">
        <f t="shared" si="18"/>
        <v>4412.4503760000007</v>
      </c>
      <c r="P126" s="30">
        <f t="shared" si="19"/>
        <v>4412.4503760000007</v>
      </c>
    </row>
    <row r="127" spans="1:16" x14ac:dyDescent="0.25">
      <c r="A127" s="23">
        <v>50005</v>
      </c>
      <c r="B127" s="24" t="s">
        <v>161</v>
      </c>
      <c r="C127" s="35" t="s">
        <v>354</v>
      </c>
      <c r="D127" s="25">
        <v>1609418.19</v>
      </c>
      <c r="E127" s="25">
        <v>529372.51</v>
      </c>
      <c r="F127" s="26">
        <f t="shared" si="23"/>
        <v>0.32892166454263827</v>
      </c>
      <c r="G127" s="26">
        <f t="shared" si="24"/>
        <v>0.32892166454263827</v>
      </c>
      <c r="H127" s="27">
        <v>1695611.16</v>
      </c>
      <c r="I127" s="27">
        <f t="shared" si="13"/>
        <v>557723.24516427377</v>
      </c>
      <c r="J127" s="27">
        <v>195023.09</v>
      </c>
      <c r="K127" s="3">
        <f t="shared" si="14"/>
        <v>0.11501639916076042</v>
      </c>
      <c r="L127" s="28">
        <f t="shared" si="15"/>
        <v>0</v>
      </c>
      <c r="M127" s="29">
        <f t="shared" si="16"/>
        <v>0</v>
      </c>
      <c r="N127" s="27">
        <f t="shared" si="17"/>
        <v>0</v>
      </c>
      <c r="O127" s="28">
        <f t="shared" si="18"/>
        <v>0</v>
      </c>
      <c r="P127" s="30">
        <f t="shared" si="19"/>
        <v>0</v>
      </c>
    </row>
    <row r="128" spans="1:16" x14ac:dyDescent="0.25">
      <c r="A128" s="23">
        <v>51001</v>
      </c>
      <c r="B128" s="24" t="s">
        <v>162</v>
      </c>
      <c r="C128" s="35" t="s">
        <v>355</v>
      </c>
      <c r="D128" s="25">
        <v>12951689.240000017</v>
      </c>
      <c r="E128" s="25">
        <v>-391814.94</v>
      </c>
      <c r="F128" s="26">
        <f t="shared" si="23"/>
        <v>-3.0252033749382911E-2</v>
      </c>
      <c r="G128" s="26">
        <f t="shared" si="24"/>
        <v>0.2</v>
      </c>
      <c r="H128" s="27">
        <v>17228908</v>
      </c>
      <c r="I128" s="27">
        <f t="shared" si="13"/>
        <v>3445781.6</v>
      </c>
      <c r="J128" s="27">
        <v>42686.86</v>
      </c>
      <c r="K128" s="3">
        <f t="shared" si="14"/>
        <v>2.4776300390018913E-3</v>
      </c>
      <c r="L128" s="28">
        <f t="shared" si="15"/>
        <v>0</v>
      </c>
      <c r="M128" s="29">
        <f t="shared" si="16"/>
        <v>0</v>
      </c>
      <c r="N128" s="27">
        <f t="shared" si="17"/>
        <v>0</v>
      </c>
      <c r="O128" s="28">
        <f t="shared" si="18"/>
        <v>0</v>
      </c>
      <c r="P128" s="30">
        <f t="shared" si="19"/>
        <v>0</v>
      </c>
    </row>
    <row r="129" spans="1:16" x14ac:dyDescent="0.25">
      <c r="A129" s="23">
        <v>51002</v>
      </c>
      <c r="B129" s="24" t="s">
        <v>163</v>
      </c>
      <c r="C129" s="35" t="s">
        <v>356</v>
      </c>
      <c r="D129" s="25">
        <v>3331637.03</v>
      </c>
      <c r="E129" s="25">
        <v>433869.27</v>
      </c>
      <c r="F129" s="26">
        <f t="shared" si="23"/>
        <v>0.13022705237491014</v>
      </c>
      <c r="G129" s="26">
        <f t="shared" si="24"/>
        <v>0.2</v>
      </c>
      <c r="H129" s="27">
        <v>3688226.95</v>
      </c>
      <c r="I129" s="27">
        <f t="shared" si="13"/>
        <v>737645.39000000013</v>
      </c>
      <c r="J129" s="27">
        <v>301376.46999999997</v>
      </c>
      <c r="K129" s="3">
        <f t="shared" si="14"/>
        <v>8.171310336529046E-2</v>
      </c>
      <c r="L129" s="28">
        <f t="shared" si="15"/>
        <v>0</v>
      </c>
      <c r="M129" s="29">
        <f t="shared" si="16"/>
        <v>0</v>
      </c>
      <c r="N129" s="27">
        <f t="shared" si="17"/>
        <v>0</v>
      </c>
      <c r="O129" s="28">
        <f t="shared" si="18"/>
        <v>0</v>
      </c>
      <c r="P129" s="30">
        <f t="shared" si="19"/>
        <v>0</v>
      </c>
    </row>
    <row r="130" spans="1:16" x14ac:dyDescent="0.25">
      <c r="A130" s="23">
        <v>51003</v>
      </c>
      <c r="B130" s="24" t="s">
        <v>164</v>
      </c>
      <c r="C130" s="35" t="s">
        <v>357</v>
      </c>
      <c r="D130" s="25">
        <v>1309431.3799999999</v>
      </c>
      <c r="E130" s="25">
        <v>403560.4</v>
      </c>
      <c r="F130" s="26">
        <f t="shared" si="23"/>
        <v>0.30819514956178923</v>
      </c>
      <c r="G130" s="26">
        <f t="shared" si="24"/>
        <v>0.30819514956178923</v>
      </c>
      <c r="H130" s="27">
        <v>1555100.87</v>
      </c>
      <c r="I130" s="27">
        <f t="shared" si="13"/>
        <v>479274.5452133186</v>
      </c>
      <c r="J130" s="27">
        <v>292301.71000000002</v>
      </c>
      <c r="K130" s="3">
        <f t="shared" si="14"/>
        <v>0.18796318337858045</v>
      </c>
      <c r="L130" s="28">
        <f t="shared" si="15"/>
        <v>0</v>
      </c>
      <c r="M130" s="29">
        <f t="shared" si="16"/>
        <v>0</v>
      </c>
      <c r="N130" s="27">
        <f t="shared" si="17"/>
        <v>0</v>
      </c>
      <c r="O130" s="28">
        <f t="shared" si="18"/>
        <v>0</v>
      </c>
      <c r="P130" s="30">
        <f t="shared" si="19"/>
        <v>0</v>
      </c>
    </row>
    <row r="131" spans="1:16" x14ac:dyDescent="0.25">
      <c r="A131" s="23">
        <v>51004</v>
      </c>
      <c r="B131" s="24" t="s">
        <v>165</v>
      </c>
      <c r="C131" s="35" t="s">
        <v>358</v>
      </c>
      <c r="D131" s="25">
        <v>59017348.82</v>
      </c>
      <c r="E131" s="25">
        <v>7352408.1200000001</v>
      </c>
      <c r="F131" s="26">
        <f t="shared" si="23"/>
        <v>0.12458045417161116</v>
      </c>
      <c r="G131" s="26">
        <f t="shared" si="24"/>
        <v>0.2</v>
      </c>
      <c r="H131" s="27">
        <v>66047443.009999901</v>
      </c>
      <c r="I131" s="27">
        <f t="shared" si="13"/>
        <v>13209488.601999981</v>
      </c>
      <c r="J131" s="27">
        <v>10822667.93</v>
      </c>
      <c r="K131" s="3">
        <f t="shared" si="14"/>
        <v>0.16386202760887195</v>
      </c>
      <c r="L131" s="28">
        <f t="shared" si="15"/>
        <v>0</v>
      </c>
      <c r="M131" s="29">
        <f t="shared" si="16"/>
        <v>0</v>
      </c>
      <c r="N131" s="27">
        <f t="shared" si="17"/>
        <v>0</v>
      </c>
      <c r="O131" s="28">
        <f t="shared" si="18"/>
        <v>0</v>
      </c>
      <c r="P131" s="30">
        <f t="shared" si="19"/>
        <v>0</v>
      </c>
    </row>
    <row r="132" spans="1:16" x14ac:dyDescent="0.25">
      <c r="A132" s="23">
        <v>51005</v>
      </c>
      <c r="B132" s="24" t="s">
        <v>166</v>
      </c>
      <c r="C132" s="35" t="s">
        <v>359</v>
      </c>
      <c r="D132" s="25">
        <v>1779496.61</v>
      </c>
      <c r="E132" s="25">
        <v>668547.18000000005</v>
      </c>
      <c r="F132" s="26">
        <f t="shared" si="23"/>
        <v>0.37569455105621136</v>
      </c>
      <c r="G132" s="26">
        <f t="shared" si="24"/>
        <v>0.37569455105621136</v>
      </c>
      <c r="H132" s="27">
        <v>1924924</v>
      </c>
      <c r="I132" s="27">
        <f t="shared" ref="I132:I149" si="25">H132*G132</f>
        <v>723183.45799732662</v>
      </c>
      <c r="J132" s="27">
        <v>341528.69</v>
      </c>
      <c r="K132" s="3">
        <f t="shared" si="14"/>
        <v>0.17742450611037111</v>
      </c>
      <c r="L132" s="28">
        <f t="shared" si="15"/>
        <v>0</v>
      </c>
      <c r="M132" s="29">
        <f t="shared" si="16"/>
        <v>0</v>
      </c>
      <c r="N132" s="27">
        <f t="shared" si="17"/>
        <v>0</v>
      </c>
      <c r="O132" s="28">
        <f t="shared" si="18"/>
        <v>0</v>
      </c>
      <c r="P132" s="30">
        <f t="shared" si="19"/>
        <v>0</v>
      </c>
    </row>
    <row r="133" spans="1:16" x14ac:dyDescent="0.25">
      <c r="A133" s="23">
        <v>52001</v>
      </c>
      <c r="B133" s="24" t="s">
        <v>167</v>
      </c>
      <c r="C133" s="35" t="s">
        <v>360</v>
      </c>
      <c r="D133" s="25">
        <v>1116701.8500000001</v>
      </c>
      <c r="E133" s="25">
        <v>254045.74</v>
      </c>
      <c r="F133" s="26">
        <f t="shared" si="23"/>
        <v>0.22749647992434147</v>
      </c>
      <c r="G133" s="26">
        <f t="shared" si="24"/>
        <v>0.22749647992434147</v>
      </c>
      <c r="H133" s="27">
        <v>1028882.89</v>
      </c>
      <c r="I133" s="27">
        <f t="shared" si="25"/>
        <v>234067.23572938342</v>
      </c>
      <c r="J133" s="27">
        <v>0</v>
      </c>
      <c r="K133" s="3">
        <f t="shared" ref="K133:K149" si="26">J133/H133</f>
        <v>0</v>
      </c>
      <c r="L133" s="28">
        <f t="shared" ref="L133:L149" si="27">IF(J133-I133&lt;0,0,J133-I133)</f>
        <v>0</v>
      </c>
      <c r="M133" s="29">
        <f t="shared" ref="M133:M149" si="28">IF(IF(G133&lt;K133,G133-0.2,K133-0.2)&lt;0,0,(IF(G133&lt;K133,G133-0.2,K133-0.2)))</f>
        <v>0</v>
      </c>
      <c r="N133" s="27">
        <f t="shared" ref="N133:N149" si="29">M133*H133</f>
        <v>0</v>
      </c>
      <c r="O133" s="28">
        <f t="shared" ref="O133:O151" si="30">N133*0.027</f>
        <v>0</v>
      </c>
      <c r="P133" s="30">
        <f t="shared" ref="P133:P149" si="31">O133+L133</f>
        <v>0</v>
      </c>
    </row>
    <row r="134" spans="1:16" x14ac:dyDescent="0.25">
      <c r="A134" s="23">
        <v>52002</v>
      </c>
      <c r="B134" s="24" t="s">
        <v>168</v>
      </c>
      <c r="C134" s="35" t="s">
        <v>361</v>
      </c>
      <c r="D134" s="25">
        <v>2610510.8309999984</v>
      </c>
      <c r="E134" s="25">
        <v>1078209.99</v>
      </c>
      <c r="F134" s="26">
        <f t="shared" si="23"/>
        <v>0.41302643804276967</v>
      </c>
      <c r="G134" s="26">
        <f t="shared" si="24"/>
        <v>0.41302643804276967</v>
      </c>
      <c r="H134" s="27">
        <v>2350990.9500000002</v>
      </c>
      <c r="I134" s="27">
        <f t="shared" si="25"/>
        <v>971021.41794928734</v>
      </c>
      <c r="J134" s="27">
        <v>0</v>
      </c>
      <c r="K134" s="3">
        <f t="shared" si="26"/>
        <v>0</v>
      </c>
      <c r="L134" s="28">
        <f t="shared" si="27"/>
        <v>0</v>
      </c>
      <c r="M134" s="29">
        <f t="shared" si="28"/>
        <v>0</v>
      </c>
      <c r="N134" s="27">
        <f t="shared" si="29"/>
        <v>0</v>
      </c>
      <c r="O134" s="28">
        <f t="shared" si="30"/>
        <v>0</v>
      </c>
      <c r="P134" s="30">
        <f t="shared" si="31"/>
        <v>0</v>
      </c>
    </row>
    <row r="135" spans="1:16" x14ac:dyDescent="0.25">
      <c r="A135" s="23">
        <v>52003</v>
      </c>
      <c r="B135" s="24" t="s">
        <v>169</v>
      </c>
      <c r="C135" s="35" t="s">
        <v>362</v>
      </c>
      <c r="D135" s="25">
        <v>205540.85</v>
      </c>
      <c r="E135" s="25">
        <v>363758.12</v>
      </c>
      <c r="F135" s="26">
        <f t="shared" si="23"/>
        <v>1.7697607069348988</v>
      </c>
      <c r="G135" s="26">
        <f t="shared" si="24"/>
        <v>1.7697607069348988</v>
      </c>
      <c r="H135" s="27">
        <v>188292.34</v>
      </c>
      <c r="I135" s="27">
        <f t="shared" si="25"/>
        <v>333232.38474882633</v>
      </c>
      <c r="J135" s="27">
        <v>126795.74</v>
      </c>
      <c r="K135" s="3">
        <f t="shared" si="26"/>
        <v>0.67339829118911587</v>
      </c>
      <c r="L135" s="28">
        <f t="shared" si="27"/>
        <v>0</v>
      </c>
      <c r="M135" s="29">
        <f t="shared" si="28"/>
        <v>0.47339829118911586</v>
      </c>
      <c r="N135" s="27">
        <f t="shared" si="29"/>
        <v>89137.272000000012</v>
      </c>
      <c r="O135" s="28">
        <f t="shared" si="30"/>
        <v>2406.7063440000002</v>
      </c>
      <c r="P135" s="30">
        <f t="shared" si="31"/>
        <v>2406.7063440000002</v>
      </c>
    </row>
    <row r="136" spans="1:16" x14ac:dyDescent="0.25">
      <c r="A136" s="23">
        <v>53001</v>
      </c>
      <c r="B136" s="24" t="s">
        <v>170</v>
      </c>
      <c r="C136" s="35" t="s">
        <v>363</v>
      </c>
      <c r="D136" s="25">
        <v>1673507.11</v>
      </c>
      <c r="E136" s="25">
        <v>1032223.47</v>
      </c>
      <c r="F136" s="26">
        <f t="shared" si="23"/>
        <v>0.61680256022336222</v>
      </c>
      <c r="G136" s="26">
        <f t="shared" si="24"/>
        <v>0.61680256022336222</v>
      </c>
      <c r="H136" s="27">
        <v>1804689.04</v>
      </c>
      <c r="I136" s="27">
        <f t="shared" si="25"/>
        <v>1113136.8202790418</v>
      </c>
      <c r="J136" s="27">
        <v>650952.56000000006</v>
      </c>
      <c r="K136" s="3">
        <f t="shared" si="26"/>
        <v>0.36070067782979393</v>
      </c>
      <c r="L136" s="28">
        <f t="shared" si="27"/>
        <v>0</v>
      </c>
      <c r="M136" s="29">
        <f t="shared" si="28"/>
        <v>0.16070067782979391</v>
      </c>
      <c r="N136" s="27">
        <f t="shared" si="29"/>
        <v>290014.75200000009</v>
      </c>
      <c r="O136" s="28">
        <f t="shared" si="30"/>
        <v>7830.3983040000021</v>
      </c>
      <c r="P136" s="30">
        <f t="shared" si="31"/>
        <v>7830.3983040000021</v>
      </c>
    </row>
    <row r="137" spans="1:16" x14ac:dyDescent="0.25">
      <c r="A137" s="23">
        <v>53002</v>
      </c>
      <c r="B137" s="24" t="s">
        <v>171</v>
      </c>
      <c r="C137" s="35" t="s">
        <v>364</v>
      </c>
      <c r="D137" s="25">
        <v>1147326.22</v>
      </c>
      <c r="E137" s="25">
        <v>722842.92</v>
      </c>
      <c r="F137" s="26">
        <f t="shared" si="23"/>
        <v>0.63002388283255661</v>
      </c>
      <c r="G137" s="26">
        <f t="shared" si="24"/>
        <v>0.63002388283255661</v>
      </c>
      <c r="H137" s="27">
        <v>1197325.3899999999</v>
      </c>
      <c r="I137" s="27">
        <f t="shared" si="25"/>
        <v>754343.59122180508</v>
      </c>
      <c r="J137" s="27">
        <v>424762.21</v>
      </c>
      <c r="K137" s="3">
        <f t="shared" si="26"/>
        <v>0.35475921044320297</v>
      </c>
      <c r="L137" s="28">
        <f t="shared" si="27"/>
        <v>0</v>
      </c>
      <c r="M137" s="29">
        <f t="shared" si="28"/>
        <v>0.15475921044320295</v>
      </c>
      <c r="N137" s="27">
        <f t="shared" si="29"/>
        <v>185297.13200000004</v>
      </c>
      <c r="O137" s="28">
        <f t="shared" si="30"/>
        <v>5003.0225640000008</v>
      </c>
      <c r="P137" s="30">
        <f t="shared" si="31"/>
        <v>5003.0225640000008</v>
      </c>
    </row>
    <row r="138" spans="1:16" x14ac:dyDescent="0.25">
      <c r="A138" s="23">
        <v>54002</v>
      </c>
      <c r="B138" s="24" t="s">
        <v>172</v>
      </c>
      <c r="C138" s="35" t="s">
        <v>365</v>
      </c>
      <c r="D138" s="25"/>
      <c r="E138" s="25"/>
      <c r="F138" s="26"/>
      <c r="G138" s="26">
        <f>G187</f>
        <v>0.74571744895177738</v>
      </c>
      <c r="H138" s="27">
        <v>8922261.3500000108</v>
      </c>
      <c r="I138" s="27">
        <f t="shared" si="25"/>
        <v>6653485.9728030497</v>
      </c>
      <c r="J138" s="27">
        <v>1600216.17</v>
      </c>
      <c r="K138" s="3">
        <f t="shared" si="26"/>
        <v>0.17935096353123506</v>
      </c>
      <c r="L138" s="28">
        <f t="shared" si="27"/>
        <v>0</v>
      </c>
      <c r="M138" s="29">
        <f t="shared" si="28"/>
        <v>0</v>
      </c>
      <c r="N138" s="27">
        <f t="shared" si="29"/>
        <v>0</v>
      </c>
      <c r="O138" s="28">
        <f t="shared" si="30"/>
        <v>0</v>
      </c>
      <c r="P138" s="30">
        <f t="shared" si="31"/>
        <v>0</v>
      </c>
    </row>
    <row r="139" spans="1:16" x14ac:dyDescent="0.25">
      <c r="A139" s="23">
        <v>54004</v>
      </c>
      <c r="B139" s="24" t="s">
        <v>173</v>
      </c>
      <c r="C139" s="35" t="s">
        <v>366</v>
      </c>
      <c r="D139" s="25">
        <v>1154602.3</v>
      </c>
      <c r="E139" s="25">
        <v>268681.63</v>
      </c>
      <c r="F139" s="26">
        <f t="shared" ref="F139:F151" si="32">E139/D139</f>
        <v>0.23270491493044834</v>
      </c>
      <c r="G139" s="26">
        <f t="shared" ref="G139:G151" si="33">IF(F139&lt;20%,20%,F139)</f>
        <v>0.23270491493044834</v>
      </c>
      <c r="H139" s="27">
        <v>1285088.29</v>
      </c>
      <c r="I139" s="27">
        <f t="shared" si="25"/>
        <v>299046.36120256531</v>
      </c>
      <c r="J139" s="27">
        <v>107597.33</v>
      </c>
      <c r="K139" s="3">
        <f t="shared" si="26"/>
        <v>8.3727577970537731E-2</v>
      </c>
      <c r="L139" s="28">
        <f t="shared" si="27"/>
        <v>0</v>
      </c>
      <c r="M139" s="29">
        <f t="shared" si="28"/>
        <v>0</v>
      </c>
      <c r="N139" s="27">
        <f t="shared" si="29"/>
        <v>0</v>
      </c>
      <c r="O139" s="28">
        <f t="shared" si="30"/>
        <v>0</v>
      </c>
      <c r="P139" s="30">
        <f t="shared" si="31"/>
        <v>0</v>
      </c>
    </row>
    <row r="140" spans="1:16" x14ac:dyDescent="0.25">
      <c r="A140" s="23">
        <v>54006</v>
      </c>
      <c r="B140" s="24" t="s">
        <v>174</v>
      </c>
      <c r="C140" s="35" t="s">
        <v>367</v>
      </c>
      <c r="D140" s="25">
        <v>773011.74</v>
      </c>
      <c r="E140" s="25">
        <v>474605.73</v>
      </c>
      <c r="F140" s="26">
        <f t="shared" si="32"/>
        <v>0.61396962742118244</v>
      </c>
      <c r="G140" s="26">
        <f t="shared" si="33"/>
        <v>0.61396962742118244</v>
      </c>
      <c r="H140" s="27">
        <v>907599.52</v>
      </c>
      <c r="I140" s="27">
        <f t="shared" si="25"/>
        <v>557238.53914204403</v>
      </c>
      <c r="J140" s="27">
        <v>257312.27</v>
      </c>
      <c r="K140" s="3">
        <f t="shared" si="26"/>
        <v>0.28350860079784967</v>
      </c>
      <c r="L140" s="28">
        <f t="shared" si="27"/>
        <v>0</v>
      </c>
      <c r="M140" s="29">
        <f t="shared" si="28"/>
        <v>8.3508600797849664E-2</v>
      </c>
      <c r="N140" s="27">
        <f t="shared" si="29"/>
        <v>75792.36599999998</v>
      </c>
      <c r="O140" s="28">
        <f t="shared" si="30"/>
        <v>2046.3938819999994</v>
      </c>
      <c r="P140" s="30">
        <f t="shared" si="31"/>
        <v>2046.3938819999994</v>
      </c>
    </row>
    <row r="141" spans="1:16" x14ac:dyDescent="0.25">
      <c r="A141" s="23">
        <v>54007</v>
      </c>
      <c r="B141" s="24" t="s">
        <v>175</v>
      </c>
      <c r="C141" s="35" t="s">
        <v>368</v>
      </c>
      <c r="D141" s="25">
        <v>1506992.44</v>
      </c>
      <c r="E141" s="25">
        <v>325181.18</v>
      </c>
      <c r="F141" s="26">
        <f t="shared" si="32"/>
        <v>0.21578156025786036</v>
      </c>
      <c r="G141" s="26">
        <f t="shared" si="33"/>
        <v>0.21578156025786036</v>
      </c>
      <c r="H141" s="27">
        <v>1634622.78</v>
      </c>
      <c r="I141" s="27">
        <f t="shared" si="25"/>
        <v>352721.45390144124</v>
      </c>
      <c r="J141" s="27">
        <v>260910.98</v>
      </c>
      <c r="K141" s="3">
        <f t="shared" si="26"/>
        <v>0.15961540680351952</v>
      </c>
      <c r="L141" s="28">
        <f t="shared" si="27"/>
        <v>0</v>
      </c>
      <c r="M141" s="29">
        <f t="shared" si="28"/>
        <v>0</v>
      </c>
      <c r="N141" s="27">
        <f t="shared" si="29"/>
        <v>0</v>
      </c>
      <c r="O141" s="28">
        <f t="shared" si="30"/>
        <v>0</v>
      </c>
      <c r="P141" s="30">
        <f t="shared" si="31"/>
        <v>0</v>
      </c>
    </row>
    <row r="142" spans="1:16" x14ac:dyDescent="0.25">
      <c r="A142" s="23">
        <v>55004</v>
      </c>
      <c r="B142" s="24" t="s">
        <v>176</v>
      </c>
      <c r="C142" s="35" t="s">
        <v>369</v>
      </c>
      <c r="D142" s="25">
        <v>1221407.56</v>
      </c>
      <c r="E142" s="25">
        <v>501952.06</v>
      </c>
      <c r="F142" s="26">
        <f t="shared" si="32"/>
        <v>0.41096197243121696</v>
      </c>
      <c r="G142" s="26">
        <f t="shared" si="33"/>
        <v>0.41096197243121696</v>
      </c>
      <c r="H142" s="27">
        <v>1218550.26</v>
      </c>
      <c r="I142" s="27">
        <f t="shared" si="25"/>
        <v>500777.81835617224</v>
      </c>
      <c r="J142" s="27">
        <v>311033.67</v>
      </c>
      <c r="K142" s="3">
        <f t="shared" si="26"/>
        <v>0.25524894639963391</v>
      </c>
      <c r="L142" s="28">
        <f t="shared" si="27"/>
        <v>0</v>
      </c>
      <c r="M142" s="29">
        <f t="shared" si="28"/>
        <v>5.5248946399633903E-2</v>
      </c>
      <c r="N142" s="27">
        <f t="shared" si="29"/>
        <v>67323.617999999959</v>
      </c>
      <c r="O142" s="28">
        <f t="shared" si="30"/>
        <v>1817.7376859999988</v>
      </c>
      <c r="P142" s="30">
        <f t="shared" si="31"/>
        <v>1817.7376859999988</v>
      </c>
    </row>
    <row r="143" spans="1:16" x14ac:dyDescent="0.25">
      <c r="A143" s="23">
        <v>55005</v>
      </c>
      <c r="B143" s="24" t="s">
        <v>177</v>
      </c>
      <c r="C143" s="35" t="s">
        <v>370</v>
      </c>
      <c r="D143" s="25">
        <v>1572002.32</v>
      </c>
      <c r="E143" s="25">
        <v>867983.56</v>
      </c>
      <c r="F143" s="26">
        <f t="shared" si="32"/>
        <v>0.55215157697731643</v>
      </c>
      <c r="G143" s="26">
        <f t="shared" si="33"/>
        <v>0.55215157697731643</v>
      </c>
      <c r="H143" s="27">
        <v>1565051.11</v>
      </c>
      <c r="I143" s="27">
        <f t="shared" si="25"/>
        <v>864145.43843659956</v>
      </c>
      <c r="J143" s="27">
        <v>475909.77</v>
      </c>
      <c r="K143" s="3">
        <f t="shared" si="26"/>
        <v>0.30408576880278371</v>
      </c>
      <c r="L143" s="28">
        <f t="shared" si="27"/>
        <v>0</v>
      </c>
      <c r="M143" s="29">
        <f t="shared" si="28"/>
        <v>0.1040857688027837</v>
      </c>
      <c r="N143" s="27">
        <f t="shared" si="29"/>
        <v>162899.54800000001</v>
      </c>
      <c r="O143" s="28">
        <f t="shared" si="30"/>
        <v>4398.2877960000005</v>
      </c>
      <c r="P143" s="30">
        <f t="shared" si="31"/>
        <v>4398.2877960000005</v>
      </c>
    </row>
    <row r="144" spans="1:16" x14ac:dyDescent="0.25">
      <c r="A144" s="23">
        <v>56001</v>
      </c>
      <c r="B144" s="24" t="s">
        <v>178</v>
      </c>
      <c r="C144" s="35" t="s">
        <v>371</v>
      </c>
      <c r="D144" s="25">
        <v>737720.07</v>
      </c>
      <c r="E144" s="25">
        <v>378967.8</v>
      </c>
      <c r="F144" s="26">
        <f t="shared" si="32"/>
        <v>0.51370135558329055</v>
      </c>
      <c r="G144" s="26">
        <f t="shared" si="33"/>
        <v>0.51370135558329055</v>
      </c>
      <c r="H144" s="27">
        <v>919095.4</v>
      </c>
      <c r="I144" s="27">
        <f t="shared" si="25"/>
        <v>472140.5528903667</v>
      </c>
      <c r="J144" s="27">
        <v>0</v>
      </c>
      <c r="K144" s="3">
        <f t="shared" si="26"/>
        <v>0</v>
      </c>
      <c r="L144" s="28">
        <f t="shared" si="27"/>
        <v>0</v>
      </c>
      <c r="M144" s="29">
        <f t="shared" si="28"/>
        <v>0</v>
      </c>
      <c r="N144" s="27">
        <f t="shared" si="29"/>
        <v>0</v>
      </c>
      <c r="O144" s="28">
        <f t="shared" si="30"/>
        <v>0</v>
      </c>
      <c r="P144" s="30">
        <f t="shared" si="31"/>
        <v>0</v>
      </c>
    </row>
    <row r="145" spans="1:16" x14ac:dyDescent="0.25">
      <c r="A145" s="23">
        <v>56002</v>
      </c>
      <c r="B145" s="24" t="s">
        <v>179</v>
      </c>
      <c r="C145" s="35" t="s">
        <v>372</v>
      </c>
      <c r="D145" s="25">
        <v>1133616.24</v>
      </c>
      <c r="E145" s="25">
        <v>529324.51</v>
      </c>
      <c r="F145" s="26">
        <f t="shared" si="32"/>
        <v>0.46693448040229207</v>
      </c>
      <c r="G145" s="26">
        <f t="shared" si="33"/>
        <v>0.46693448040229207</v>
      </c>
      <c r="H145" s="27">
        <v>1210306.06</v>
      </c>
      <c r="I145" s="27">
        <f t="shared" si="25"/>
        <v>565133.63125384541</v>
      </c>
      <c r="J145" s="27">
        <v>0</v>
      </c>
      <c r="K145" s="3">
        <f t="shared" si="26"/>
        <v>0</v>
      </c>
      <c r="L145" s="28">
        <f t="shared" si="27"/>
        <v>0</v>
      </c>
      <c r="M145" s="29">
        <f t="shared" si="28"/>
        <v>0</v>
      </c>
      <c r="N145" s="27">
        <f t="shared" si="29"/>
        <v>0</v>
      </c>
      <c r="O145" s="28">
        <f t="shared" si="30"/>
        <v>0</v>
      </c>
      <c r="P145" s="30">
        <f t="shared" si="31"/>
        <v>0</v>
      </c>
    </row>
    <row r="146" spans="1:16" x14ac:dyDescent="0.25">
      <c r="A146" s="23">
        <v>56004</v>
      </c>
      <c r="B146" s="24" t="s">
        <v>182</v>
      </c>
      <c r="C146" s="35" t="s">
        <v>373</v>
      </c>
      <c r="D146" s="25">
        <v>3273997.03</v>
      </c>
      <c r="E146" s="25">
        <v>1459617.16</v>
      </c>
      <c r="F146" s="26">
        <f t="shared" si="32"/>
        <v>0.44582116190862886</v>
      </c>
      <c r="G146" s="26">
        <f t="shared" si="33"/>
        <v>0.44582116190862886</v>
      </c>
      <c r="H146" s="27">
        <v>3175631.66</v>
      </c>
      <c r="I146" s="27">
        <f t="shared" si="25"/>
        <v>1415763.796455028</v>
      </c>
      <c r="J146" s="27">
        <v>641123.09</v>
      </c>
      <c r="K146" s="3">
        <f t="shared" si="26"/>
        <v>0.20188836699026988</v>
      </c>
      <c r="L146" s="28">
        <f t="shared" si="27"/>
        <v>0</v>
      </c>
      <c r="M146" s="29">
        <f t="shared" si="28"/>
        <v>1.8883669902698685E-3</v>
      </c>
      <c r="N146" s="27">
        <f t="shared" si="29"/>
        <v>5996.757999999907</v>
      </c>
      <c r="O146" s="28">
        <f t="shared" si="30"/>
        <v>161.91246599999749</v>
      </c>
      <c r="P146" s="30">
        <f t="shared" si="31"/>
        <v>161.91246599999749</v>
      </c>
    </row>
    <row r="147" spans="1:16" x14ac:dyDescent="0.25">
      <c r="A147" s="23">
        <v>56006</v>
      </c>
      <c r="B147" s="24" t="s">
        <v>229</v>
      </c>
      <c r="C147" s="35" t="s">
        <v>374</v>
      </c>
      <c r="D147" s="25"/>
      <c r="E147" s="25"/>
      <c r="F147" s="26"/>
      <c r="G147" s="26">
        <f>G190</f>
        <v>0.60338024334617568</v>
      </c>
      <c r="H147" s="27">
        <v>1539089.41</v>
      </c>
      <c r="I147" s="27">
        <f t="shared" si="25"/>
        <v>928656.1427373219</v>
      </c>
      <c r="J147" s="27">
        <v>147071.34</v>
      </c>
      <c r="K147" s="3">
        <f t="shared" si="26"/>
        <v>9.5557372459602594E-2</v>
      </c>
      <c r="L147" s="28">
        <f t="shared" si="27"/>
        <v>0</v>
      </c>
      <c r="M147" s="29">
        <f t="shared" si="28"/>
        <v>0</v>
      </c>
      <c r="N147" s="27">
        <f t="shared" si="29"/>
        <v>0</v>
      </c>
      <c r="O147" s="28">
        <f t="shared" si="30"/>
        <v>0</v>
      </c>
      <c r="P147" s="30">
        <f t="shared" si="31"/>
        <v>0</v>
      </c>
    </row>
    <row r="148" spans="1:16" x14ac:dyDescent="0.25">
      <c r="A148" s="23">
        <v>56007</v>
      </c>
      <c r="B148" s="24" t="s">
        <v>230</v>
      </c>
      <c r="C148" s="35" t="s">
        <v>375</v>
      </c>
      <c r="D148" s="25"/>
      <c r="E148" s="25"/>
      <c r="F148" s="26"/>
      <c r="G148" s="26">
        <f>G201</f>
        <v>1.3679274713133889</v>
      </c>
      <c r="H148" s="27">
        <v>1560905.57</v>
      </c>
      <c r="I148" s="27">
        <f t="shared" si="25"/>
        <v>2135205.6093290839</v>
      </c>
      <c r="J148" s="27">
        <v>558358.4</v>
      </c>
      <c r="K148" s="3">
        <f t="shared" si="26"/>
        <v>0.35771440036568003</v>
      </c>
      <c r="L148" s="28">
        <f t="shared" si="27"/>
        <v>0</v>
      </c>
      <c r="M148" s="29">
        <f t="shared" si="28"/>
        <v>0.15771440036568002</v>
      </c>
      <c r="N148" s="27">
        <f t="shared" si="29"/>
        <v>246177.28599999999</v>
      </c>
      <c r="O148" s="28">
        <f t="shared" si="30"/>
        <v>6646.7867219999998</v>
      </c>
      <c r="P148" s="30">
        <f t="shared" si="31"/>
        <v>6646.7867219999998</v>
      </c>
    </row>
    <row r="149" spans="1:16" x14ac:dyDescent="0.25">
      <c r="A149" s="23">
        <v>57001</v>
      </c>
      <c r="B149" s="24" t="s">
        <v>185</v>
      </c>
      <c r="C149" s="35" t="s">
        <v>376</v>
      </c>
      <c r="D149" s="25">
        <v>2599499.48</v>
      </c>
      <c r="E149" s="25">
        <v>656363.06999999995</v>
      </c>
      <c r="F149" s="26">
        <f t="shared" si="32"/>
        <v>0.25249594202650116</v>
      </c>
      <c r="G149" s="26">
        <f t="shared" si="33"/>
        <v>0.25249594202650116</v>
      </c>
      <c r="H149" s="27">
        <v>3128891.44</v>
      </c>
      <c r="I149" s="27">
        <f t="shared" si="25"/>
        <v>790032.3916414557</v>
      </c>
      <c r="J149" s="27">
        <v>536897.26</v>
      </c>
      <c r="K149" s="3">
        <f t="shared" si="26"/>
        <v>0.17159344460989034</v>
      </c>
      <c r="L149" s="28">
        <f t="shared" si="27"/>
        <v>0</v>
      </c>
      <c r="M149" s="29">
        <f t="shared" si="28"/>
        <v>0</v>
      </c>
      <c r="N149" s="27">
        <f t="shared" si="29"/>
        <v>0</v>
      </c>
      <c r="O149" s="28">
        <f t="shared" si="30"/>
        <v>0</v>
      </c>
      <c r="P149" s="30">
        <f t="shared" si="31"/>
        <v>0</v>
      </c>
    </row>
    <row r="150" spans="1:16" x14ac:dyDescent="0.25">
      <c r="A150" s="23">
        <v>58001</v>
      </c>
      <c r="B150" s="24" t="s">
        <v>186</v>
      </c>
      <c r="C150" s="31" t="s">
        <v>400</v>
      </c>
      <c r="D150" s="25">
        <v>632900.96</v>
      </c>
      <c r="E150" s="25">
        <v>773494.54</v>
      </c>
      <c r="F150" s="26">
        <f t="shared" si="32"/>
        <v>1.2221415180030697</v>
      </c>
      <c r="G150" s="26">
        <f t="shared" si="33"/>
        <v>1.2221415180030697</v>
      </c>
      <c r="H150" s="27">
        <f>H152*D183</f>
        <v>603884.06057828059</v>
      </c>
      <c r="I150" s="27">
        <f t="shared" ref="I150:I173" si="34">H150*G150</f>
        <v>738031.78249299759</v>
      </c>
      <c r="J150" s="27">
        <f>IF((J152*D180)-696629&lt;0,0,(J152*D180)-696629)</f>
        <v>0</v>
      </c>
      <c r="K150" s="3">
        <f>J150/H150</f>
        <v>0</v>
      </c>
      <c r="L150" s="28">
        <f>IF(J150-I150&lt;0,0,J150-I150)</f>
        <v>0</v>
      </c>
      <c r="M150" s="29">
        <f>IF(IF(G150&lt;K150,G150-0.2,K150-0.2)&lt;0,0,(IF(G150&lt;K150,G150-0.2,K150-0.2)))</f>
        <v>0</v>
      </c>
      <c r="N150" s="27">
        <f>M150*H150</f>
        <v>0</v>
      </c>
      <c r="O150" s="28">
        <f t="shared" si="30"/>
        <v>0</v>
      </c>
      <c r="P150" s="30">
        <f>O150+L150</f>
        <v>0</v>
      </c>
    </row>
    <row r="151" spans="1:16" x14ac:dyDescent="0.25">
      <c r="A151" s="23">
        <v>58002</v>
      </c>
      <c r="B151" s="24" t="s">
        <v>187</v>
      </c>
      <c r="C151" s="31" t="s">
        <v>399</v>
      </c>
      <c r="D151" s="25">
        <v>1492656.82</v>
      </c>
      <c r="E151" s="25">
        <v>868813.25</v>
      </c>
      <c r="F151" s="26">
        <f t="shared" si="32"/>
        <v>0.58205827244336039</v>
      </c>
      <c r="G151" s="26">
        <f t="shared" si="33"/>
        <v>0.58205827244336039</v>
      </c>
      <c r="H151" s="27">
        <f>H152*D184</f>
        <v>1817504.1894217194</v>
      </c>
      <c r="I151" s="27">
        <f t="shared" si="34"/>
        <v>1057893.3486533761</v>
      </c>
      <c r="J151" s="27">
        <f>J152*D181</f>
        <v>377020.23307268467</v>
      </c>
      <c r="K151" s="3">
        <f>J151/H151</f>
        <v>0.20743843962892999</v>
      </c>
      <c r="L151" s="28">
        <f>IF(J151-I151&lt;0,0,J151-I151)</f>
        <v>0</v>
      </c>
      <c r="M151" s="29">
        <f>IF(IF(G151&lt;K151,G151-0.2,K151-0.2)&lt;0,0,(IF(G151&lt;K151,G151-0.2,K151-0.2)))</f>
        <v>7.4384396289299826E-3</v>
      </c>
      <c r="N151" s="27">
        <f>M151*H151</f>
        <v>13519.395188340783</v>
      </c>
      <c r="O151" s="28">
        <f t="shared" si="30"/>
        <v>365.0236700852011</v>
      </c>
      <c r="P151" s="30">
        <f>O151+L151</f>
        <v>365.0236700852011</v>
      </c>
    </row>
    <row r="152" spans="1:16" x14ac:dyDescent="0.25">
      <c r="A152" s="23">
        <v>58003</v>
      </c>
      <c r="B152" s="24" t="s">
        <v>188</v>
      </c>
      <c r="C152" s="35" t="s">
        <v>377</v>
      </c>
      <c r="D152" s="25"/>
      <c r="E152" s="25"/>
      <c r="F152" s="26"/>
      <c r="G152" s="26"/>
      <c r="H152" s="27">
        <v>2421388.25</v>
      </c>
      <c r="I152" s="27">
        <f t="shared" si="34"/>
        <v>0</v>
      </c>
      <c r="J152" s="27">
        <v>907255.97</v>
      </c>
      <c r="L152" s="28"/>
      <c r="M152" s="29"/>
      <c r="N152" s="27"/>
      <c r="O152" s="28"/>
      <c r="P152" s="30"/>
    </row>
    <row r="153" spans="1:16" x14ac:dyDescent="0.25">
      <c r="A153" s="23">
        <v>59001</v>
      </c>
      <c r="B153" s="24" t="s">
        <v>189</v>
      </c>
      <c r="C153" s="35" t="s">
        <v>378</v>
      </c>
      <c r="D153" s="25">
        <v>962895.69</v>
      </c>
      <c r="E153" s="25">
        <v>613011.97</v>
      </c>
      <c r="F153" s="26">
        <f t="shared" ref="F153:F173" si="35">E153/D153</f>
        <v>0.63663382894568776</v>
      </c>
      <c r="G153" s="26">
        <f t="shared" ref="G153:G173" si="36">IF(F153&lt;20%,20%,F153)</f>
        <v>0.63663382894568776</v>
      </c>
      <c r="H153" s="27">
        <v>1134278.73</v>
      </c>
      <c r="I153" s="27">
        <f t="shared" si="34"/>
        <v>722120.21097155195</v>
      </c>
      <c r="J153" s="27">
        <v>235242.46</v>
      </c>
      <c r="K153" s="3">
        <f t="shared" ref="K153:K173" si="37">J153/H153</f>
        <v>0.20739387399074299</v>
      </c>
      <c r="L153" s="28">
        <f t="shared" ref="L153:L173" si="38">IF(J153-I153&lt;0,0,J153-I153)</f>
        <v>0</v>
      </c>
      <c r="M153" s="29">
        <f t="shared" ref="M153:M173" si="39">IF(IF(G153&lt;K153,G153-0.2,K153-0.2)&lt;0,0,(IF(G153&lt;K153,G153-0.2,K153-0.2)))</f>
        <v>7.3938739907429829E-3</v>
      </c>
      <c r="N153" s="27">
        <f t="shared" ref="N153:N173" si="40">M153*H153</f>
        <v>8386.7139999999818</v>
      </c>
      <c r="O153" s="28">
        <f t="shared" ref="O153:O173" si="41">N153*0.027</f>
        <v>226.4412779999995</v>
      </c>
      <c r="P153" s="30">
        <f t="shared" ref="P153:P173" si="42">O153+L153</f>
        <v>226.4412779999995</v>
      </c>
    </row>
    <row r="154" spans="1:16" x14ac:dyDescent="0.25">
      <c r="A154" s="23">
        <v>59002</v>
      </c>
      <c r="B154" s="24" t="s">
        <v>190</v>
      </c>
      <c r="C154" s="35" t="s">
        <v>379</v>
      </c>
      <c r="D154" s="25">
        <v>4513340.5199999996</v>
      </c>
      <c r="E154" s="25">
        <v>1596233.16</v>
      </c>
      <c r="F154" s="26">
        <f t="shared" si="35"/>
        <v>0.35367000405278531</v>
      </c>
      <c r="G154" s="26">
        <f t="shared" si="36"/>
        <v>0.35367000405278531</v>
      </c>
      <c r="H154" s="27">
        <v>5450909.3449999997</v>
      </c>
      <c r="I154" s="27">
        <f t="shared" si="34"/>
        <v>1927823.1301375153</v>
      </c>
      <c r="J154" s="27">
        <v>565216.755</v>
      </c>
      <c r="K154" s="3">
        <f t="shared" si="37"/>
        <v>0.10369219504970506</v>
      </c>
      <c r="L154" s="28">
        <f t="shared" si="38"/>
        <v>0</v>
      </c>
      <c r="M154" s="29">
        <f t="shared" si="39"/>
        <v>0</v>
      </c>
      <c r="N154" s="27">
        <f t="shared" si="40"/>
        <v>0</v>
      </c>
      <c r="O154" s="28">
        <f t="shared" si="41"/>
        <v>0</v>
      </c>
      <c r="P154" s="30">
        <f t="shared" si="42"/>
        <v>0</v>
      </c>
    </row>
    <row r="155" spans="1:16" x14ac:dyDescent="0.25">
      <c r="A155" s="23">
        <v>60001</v>
      </c>
      <c r="B155" s="24" t="s">
        <v>191</v>
      </c>
      <c r="C155" s="35" t="s">
        <v>380</v>
      </c>
      <c r="D155" s="25">
        <v>1473228.27</v>
      </c>
      <c r="E155" s="25">
        <v>492070.72</v>
      </c>
      <c r="F155" s="26">
        <f t="shared" si="35"/>
        <v>0.33400846971257209</v>
      </c>
      <c r="G155" s="26">
        <f t="shared" si="36"/>
        <v>0.33400846971257209</v>
      </c>
      <c r="H155" s="27">
        <v>1515302.31</v>
      </c>
      <c r="I155" s="27">
        <f t="shared" si="34"/>
        <v>506123.80571502552</v>
      </c>
      <c r="J155" s="27">
        <v>228209.7</v>
      </c>
      <c r="K155" s="3">
        <f t="shared" si="37"/>
        <v>0.15060341325553711</v>
      </c>
      <c r="L155" s="28">
        <f t="shared" si="38"/>
        <v>0</v>
      </c>
      <c r="M155" s="29">
        <f t="shared" si="39"/>
        <v>0</v>
      </c>
      <c r="N155" s="27">
        <f t="shared" si="40"/>
        <v>0</v>
      </c>
      <c r="O155" s="28">
        <f t="shared" si="41"/>
        <v>0</v>
      </c>
      <c r="P155" s="30">
        <f t="shared" si="42"/>
        <v>0</v>
      </c>
    </row>
    <row r="156" spans="1:16" x14ac:dyDescent="0.25">
      <c r="A156" s="23">
        <v>60002</v>
      </c>
      <c r="B156" s="24" t="s">
        <v>192</v>
      </c>
      <c r="C156" s="35" t="s">
        <v>381</v>
      </c>
      <c r="D156" s="25">
        <v>928304.87</v>
      </c>
      <c r="E156" s="25">
        <v>304724</v>
      </c>
      <c r="F156" s="26">
        <f t="shared" si="35"/>
        <v>0.32825853859842402</v>
      </c>
      <c r="G156" s="26">
        <f t="shared" si="36"/>
        <v>0.32825853859842402</v>
      </c>
      <c r="H156" s="27">
        <v>1033488.4</v>
      </c>
      <c r="I156" s="27">
        <f t="shared" si="34"/>
        <v>339251.39184242347</v>
      </c>
      <c r="J156" s="27">
        <v>262657.45</v>
      </c>
      <c r="K156" s="3">
        <f t="shared" si="37"/>
        <v>0.25414649066211098</v>
      </c>
      <c r="L156" s="28">
        <f t="shared" si="38"/>
        <v>0</v>
      </c>
      <c r="M156" s="29">
        <f t="shared" si="39"/>
        <v>5.4146490662110969E-2</v>
      </c>
      <c r="N156" s="27">
        <f t="shared" si="40"/>
        <v>55959.770000000004</v>
      </c>
      <c r="O156" s="28">
        <f t="shared" si="41"/>
        <v>1510.9137900000001</v>
      </c>
      <c r="P156" s="30">
        <f t="shared" si="42"/>
        <v>1510.9137900000001</v>
      </c>
    </row>
    <row r="157" spans="1:16" x14ac:dyDescent="0.25">
      <c r="A157" s="23">
        <v>60003</v>
      </c>
      <c r="B157" s="24" t="s">
        <v>193</v>
      </c>
      <c r="C157" s="35" t="s">
        <v>382</v>
      </c>
      <c r="D157" s="25">
        <v>1390133.2</v>
      </c>
      <c r="E157" s="25">
        <v>310537.2</v>
      </c>
      <c r="F157" s="26">
        <f t="shared" si="35"/>
        <v>0.22338665100581731</v>
      </c>
      <c r="G157" s="26">
        <f t="shared" si="36"/>
        <v>0.22338665100581731</v>
      </c>
      <c r="H157" s="27">
        <v>1550558.69</v>
      </c>
      <c r="I157" s="27">
        <f t="shared" si="34"/>
        <v>346374.11294706725</v>
      </c>
      <c r="J157" s="27">
        <v>321287.37</v>
      </c>
      <c r="K157" s="3">
        <f t="shared" si="37"/>
        <v>0.20720748725738333</v>
      </c>
      <c r="L157" s="28">
        <f t="shared" si="38"/>
        <v>0</v>
      </c>
      <c r="M157" s="29">
        <f t="shared" si="39"/>
        <v>7.2074872573833215E-3</v>
      </c>
      <c r="N157" s="27">
        <f t="shared" si="40"/>
        <v>11175.631999999976</v>
      </c>
      <c r="O157" s="28">
        <f t="shared" si="41"/>
        <v>301.74206399999935</v>
      </c>
      <c r="P157" s="30">
        <f t="shared" si="42"/>
        <v>301.74206399999935</v>
      </c>
    </row>
    <row r="158" spans="1:16" x14ac:dyDescent="0.25">
      <c r="A158" s="23">
        <v>60004</v>
      </c>
      <c r="B158" s="24" t="s">
        <v>194</v>
      </c>
      <c r="C158" s="35" t="s">
        <v>383</v>
      </c>
      <c r="D158" s="25">
        <v>2023291.64</v>
      </c>
      <c r="E158" s="25">
        <v>500664.88</v>
      </c>
      <c r="F158" s="26">
        <f t="shared" si="35"/>
        <v>0.24745067399181267</v>
      </c>
      <c r="G158" s="26">
        <f t="shared" si="36"/>
        <v>0.24745067399181267</v>
      </c>
      <c r="H158" s="27">
        <v>2214050</v>
      </c>
      <c r="I158" s="27">
        <f t="shared" si="34"/>
        <v>547868.16475157288</v>
      </c>
      <c r="J158" s="27">
        <v>538752.49</v>
      </c>
      <c r="K158" s="3">
        <f t="shared" si="37"/>
        <v>0.24333347937038458</v>
      </c>
      <c r="L158" s="28">
        <f t="shared" si="38"/>
        <v>0</v>
      </c>
      <c r="M158" s="29">
        <f t="shared" si="39"/>
        <v>4.3333479370384564E-2</v>
      </c>
      <c r="N158" s="27">
        <f t="shared" si="40"/>
        <v>95942.489999999947</v>
      </c>
      <c r="O158" s="28">
        <f t="shared" si="41"/>
        <v>2590.4472299999984</v>
      </c>
      <c r="P158" s="30">
        <f t="shared" si="42"/>
        <v>2590.4472299999984</v>
      </c>
    </row>
    <row r="159" spans="1:16" x14ac:dyDescent="0.25">
      <c r="A159" s="23">
        <v>60005</v>
      </c>
      <c r="B159" s="24" t="s">
        <v>195</v>
      </c>
      <c r="C159" s="35" t="s">
        <v>384</v>
      </c>
      <c r="D159" s="25">
        <v>1109526.54</v>
      </c>
      <c r="E159" s="25">
        <v>166250</v>
      </c>
      <c r="F159" s="26">
        <f t="shared" si="35"/>
        <v>0.14983868704934269</v>
      </c>
      <c r="G159" s="26">
        <f t="shared" si="36"/>
        <v>0.2</v>
      </c>
      <c r="H159" s="27">
        <v>1548115.71</v>
      </c>
      <c r="I159" s="27">
        <f t="shared" si="34"/>
        <v>309623.14199999999</v>
      </c>
      <c r="J159" s="27">
        <v>253232.97</v>
      </c>
      <c r="K159" s="3">
        <f t="shared" si="37"/>
        <v>0.1635749630110013</v>
      </c>
      <c r="L159" s="28">
        <f t="shared" si="38"/>
        <v>0</v>
      </c>
      <c r="M159" s="29">
        <f t="shared" si="39"/>
        <v>0</v>
      </c>
      <c r="N159" s="27">
        <f t="shared" si="40"/>
        <v>0</v>
      </c>
      <c r="O159" s="28">
        <f t="shared" si="41"/>
        <v>0</v>
      </c>
      <c r="P159" s="30">
        <f t="shared" si="42"/>
        <v>0</v>
      </c>
    </row>
    <row r="160" spans="1:16" x14ac:dyDescent="0.25">
      <c r="A160" s="23">
        <v>61001</v>
      </c>
      <c r="B160" s="24" t="s">
        <v>196</v>
      </c>
      <c r="C160" s="35" t="s">
        <v>385</v>
      </c>
      <c r="D160" s="25">
        <v>2392054.91</v>
      </c>
      <c r="E160" s="25">
        <v>771512.97</v>
      </c>
      <c r="F160" s="26">
        <f t="shared" si="35"/>
        <v>0.32253146312598646</v>
      </c>
      <c r="G160" s="26">
        <f t="shared" si="36"/>
        <v>0.32253146312598646</v>
      </c>
      <c r="H160" s="27">
        <v>2238399.85</v>
      </c>
      <c r="I160" s="27">
        <f t="shared" si="34"/>
        <v>721954.37868148868</v>
      </c>
      <c r="J160" s="27">
        <v>0</v>
      </c>
      <c r="K160" s="3">
        <f t="shared" si="37"/>
        <v>0</v>
      </c>
      <c r="L160" s="28">
        <f t="shared" si="38"/>
        <v>0</v>
      </c>
      <c r="M160" s="29">
        <f t="shared" si="39"/>
        <v>0</v>
      </c>
      <c r="N160" s="27">
        <f t="shared" si="40"/>
        <v>0</v>
      </c>
      <c r="O160" s="28">
        <f t="shared" si="41"/>
        <v>0</v>
      </c>
      <c r="P160" s="30">
        <f t="shared" si="42"/>
        <v>0</v>
      </c>
    </row>
    <row r="161" spans="1:16" x14ac:dyDescent="0.25">
      <c r="A161" s="23">
        <v>61002</v>
      </c>
      <c r="B161" s="24" t="s">
        <v>197</v>
      </c>
      <c r="C161" s="35" t="s">
        <v>386</v>
      </c>
      <c r="D161" s="25">
        <v>3057003.77</v>
      </c>
      <c r="E161" s="25">
        <v>1273744</v>
      </c>
      <c r="F161" s="26">
        <f t="shared" si="35"/>
        <v>0.41666419011318395</v>
      </c>
      <c r="G161" s="26">
        <f t="shared" si="36"/>
        <v>0.41666419011318395</v>
      </c>
      <c r="H161" s="27">
        <v>3580942.48</v>
      </c>
      <c r="I161" s="27">
        <f t="shared" si="34"/>
        <v>1492050.4982710965</v>
      </c>
      <c r="J161" s="27">
        <v>309542.38</v>
      </c>
      <c r="K161" s="3">
        <f t="shared" si="37"/>
        <v>8.6441595118835868E-2</v>
      </c>
      <c r="L161" s="28">
        <f t="shared" si="38"/>
        <v>0</v>
      </c>
      <c r="M161" s="29">
        <f t="shared" si="39"/>
        <v>0</v>
      </c>
      <c r="N161" s="27">
        <f t="shared" si="40"/>
        <v>0</v>
      </c>
      <c r="O161" s="28">
        <f t="shared" si="41"/>
        <v>0</v>
      </c>
      <c r="P161" s="30">
        <f t="shared" si="42"/>
        <v>0</v>
      </c>
    </row>
    <row r="162" spans="1:16" x14ac:dyDescent="0.25">
      <c r="A162" s="23">
        <v>61004</v>
      </c>
      <c r="B162" s="24" t="s">
        <v>198</v>
      </c>
      <c r="C162" s="35" t="s">
        <v>387</v>
      </c>
      <c r="D162" s="25">
        <v>316143.42</v>
      </c>
      <c r="E162" s="25">
        <v>203307.82</v>
      </c>
      <c r="F162" s="26">
        <f t="shared" si="35"/>
        <v>0.64308730512246626</v>
      </c>
      <c r="G162" s="26">
        <f t="shared" si="36"/>
        <v>0.64308730512246626</v>
      </c>
      <c r="H162" s="27">
        <v>352751.32</v>
      </c>
      <c r="I162" s="27">
        <f t="shared" si="34"/>
        <v>226849.89575719275</v>
      </c>
      <c r="J162" s="27">
        <v>152717.79999999999</v>
      </c>
      <c r="K162" s="3">
        <f t="shared" si="37"/>
        <v>0.43293331971089433</v>
      </c>
      <c r="L162" s="28">
        <f t="shared" si="38"/>
        <v>0</v>
      </c>
      <c r="M162" s="29">
        <f t="shared" si="39"/>
        <v>0.23293331971089432</v>
      </c>
      <c r="N162" s="27">
        <f t="shared" si="40"/>
        <v>82167.535999999993</v>
      </c>
      <c r="O162" s="28">
        <f t="shared" si="41"/>
        <v>2218.5234719999999</v>
      </c>
      <c r="P162" s="30">
        <f t="shared" si="42"/>
        <v>2218.5234719999999</v>
      </c>
    </row>
    <row r="163" spans="1:16" x14ac:dyDescent="0.25">
      <c r="A163" s="23">
        <v>61005</v>
      </c>
      <c r="B163" s="24" t="s">
        <v>199</v>
      </c>
      <c r="C163" s="35" t="s">
        <v>388</v>
      </c>
      <c r="D163" s="25">
        <v>130192.07</v>
      </c>
      <c r="E163" s="25">
        <v>205467.57</v>
      </c>
      <c r="F163" s="26">
        <f t="shared" si="35"/>
        <v>1.5781880570759801</v>
      </c>
      <c r="G163" s="26">
        <f t="shared" si="36"/>
        <v>1.5781880570759801</v>
      </c>
      <c r="H163" s="27">
        <v>120578.05</v>
      </c>
      <c r="I163" s="27">
        <f t="shared" si="34"/>
        <v>190294.83845551038</v>
      </c>
      <c r="J163" s="27">
        <v>253318.71</v>
      </c>
      <c r="K163" s="3">
        <f t="shared" si="37"/>
        <v>2.1008691880487369</v>
      </c>
      <c r="L163" s="28">
        <f t="shared" si="38"/>
        <v>63023.871544489608</v>
      </c>
      <c r="M163" s="29">
        <f t="shared" si="39"/>
        <v>1.3781880570759801</v>
      </c>
      <c r="N163" s="27">
        <f t="shared" si="40"/>
        <v>166179.2284555104</v>
      </c>
      <c r="O163" s="28">
        <f t="shared" si="41"/>
        <v>4486.8391682987804</v>
      </c>
      <c r="P163" s="30">
        <f t="shared" si="42"/>
        <v>67510.710712788394</v>
      </c>
    </row>
    <row r="164" spans="1:16" x14ac:dyDescent="0.25">
      <c r="A164" s="23">
        <v>61007</v>
      </c>
      <c r="B164" s="24" t="s">
        <v>200</v>
      </c>
      <c r="C164" s="35" t="s">
        <v>389</v>
      </c>
      <c r="D164" s="25">
        <v>2701616.18</v>
      </c>
      <c r="E164" s="25">
        <v>908364.79</v>
      </c>
      <c r="F164" s="26">
        <f t="shared" si="35"/>
        <v>0.33623014132229545</v>
      </c>
      <c r="G164" s="26">
        <f t="shared" si="36"/>
        <v>0.33623014132229545</v>
      </c>
      <c r="H164" s="27">
        <v>3274197.1</v>
      </c>
      <c r="I164" s="27">
        <f t="shared" si="34"/>
        <v>1100883.7536500499</v>
      </c>
      <c r="J164" s="27">
        <v>916465.91</v>
      </c>
      <c r="K164" s="3">
        <f t="shared" si="37"/>
        <v>0.27990554081182223</v>
      </c>
      <c r="L164" s="28">
        <f t="shared" si="38"/>
        <v>0</v>
      </c>
      <c r="M164" s="29">
        <f t="shared" si="39"/>
        <v>7.9905540811822218E-2</v>
      </c>
      <c r="N164" s="27">
        <f t="shared" si="40"/>
        <v>261626.48999999996</v>
      </c>
      <c r="O164" s="28">
        <f t="shared" si="41"/>
        <v>7063.9152299999987</v>
      </c>
      <c r="P164" s="30">
        <f t="shared" si="42"/>
        <v>7063.9152299999987</v>
      </c>
    </row>
    <row r="165" spans="1:16" x14ac:dyDescent="0.25">
      <c r="A165" s="23">
        <v>61008</v>
      </c>
      <c r="B165" s="24" t="s">
        <v>201</v>
      </c>
      <c r="C165" s="35" t="s">
        <v>390</v>
      </c>
      <c r="D165" s="25">
        <v>3722237.8</v>
      </c>
      <c r="E165" s="25">
        <v>572049.21</v>
      </c>
      <c r="F165" s="26">
        <f t="shared" si="35"/>
        <v>0.15368421920813335</v>
      </c>
      <c r="G165" s="26">
        <f t="shared" si="36"/>
        <v>0.2</v>
      </c>
      <c r="H165" s="27">
        <v>4664696.09</v>
      </c>
      <c r="I165" s="27">
        <f t="shared" si="34"/>
        <v>932939.21799999999</v>
      </c>
      <c r="J165" s="27">
        <v>0</v>
      </c>
      <c r="K165" s="3">
        <f t="shared" si="37"/>
        <v>0</v>
      </c>
      <c r="L165" s="28">
        <f t="shared" si="38"/>
        <v>0</v>
      </c>
      <c r="M165" s="29">
        <f t="shared" si="39"/>
        <v>0</v>
      </c>
      <c r="N165" s="27">
        <f t="shared" si="40"/>
        <v>0</v>
      </c>
      <c r="O165" s="28">
        <f t="shared" si="41"/>
        <v>0</v>
      </c>
      <c r="P165" s="30">
        <f t="shared" si="42"/>
        <v>0</v>
      </c>
    </row>
    <row r="166" spans="1:16" x14ac:dyDescent="0.25">
      <c r="A166" s="23">
        <v>62003</v>
      </c>
      <c r="B166" s="24" t="s">
        <v>202</v>
      </c>
      <c r="C166" s="35" t="s">
        <v>391</v>
      </c>
      <c r="D166" s="25">
        <v>3073140.39</v>
      </c>
      <c r="E166" s="25">
        <v>1069637.3999999999</v>
      </c>
      <c r="F166" s="26">
        <f t="shared" si="35"/>
        <v>0.34806005071574353</v>
      </c>
      <c r="G166" s="26">
        <f t="shared" si="36"/>
        <v>0.34806005071574353</v>
      </c>
      <c r="H166" s="27">
        <v>3335897.22</v>
      </c>
      <c r="I166" s="27">
        <f t="shared" si="34"/>
        <v>1161092.5555757079</v>
      </c>
      <c r="J166" s="27">
        <v>314875.56</v>
      </c>
      <c r="K166" s="3">
        <f t="shared" si="37"/>
        <v>9.4390066370210288E-2</v>
      </c>
      <c r="L166" s="28">
        <f t="shared" si="38"/>
        <v>0</v>
      </c>
      <c r="M166" s="29">
        <f t="shared" si="39"/>
        <v>0</v>
      </c>
      <c r="N166" s="27">
        <f t="shared" si="40"/>
        <v>0</v>
      </c>
      <c r="O166" s="28">
        <f t="shared" si="41"/>
        <v>0</v>
      </c>
      <c r="P166" s="30">
        <f t="shared" si="42"/>
        <v>0</v>
      </c>
    </row>
    <row r="167" spans="1:16" x14ac:dyDescent="0.25">
      <c r="A167" s="23">
        <v>62005</v>
      </c>
      <c r="B167" s="24" t="s">
        <v>203</v>
      </c>
      <c r="C167" s="35" t="s">
        <v>392</v>
      </c>
      <c r="D167" s="25">
        <v>1616444.85</v>
      </c>
      <c r="E167" s="25">
        <v>824772.38</v>
      </c>
      <c r="F167" s="26">
        <f t="shared" si="35"/>
        <v>0.51023849035121738</v>
      </c>
      <c r="G167" s="26">
        <f t="shared" si="36"/>
        <v>0.51023849035121738</v>
      </c>
      <c r="H167" s="27">
        <v>1574762.29</v>
      </c>
      <c r="I167" s="27">
        <f t="shared" si="34"/>
        <v>803504.333511626</v>
      </c>
      <c r="J167" s="27">
        <v>321399.02</v>
      </c>
      <c r="K167" s="3">
        <f t="shared" si="37"/>
        <v>0.20409367308382778</v>
      </c>
      <c r="L167" s="28">
        <f t="shared" si="38"/>
        <v>0</v>
      </c>
      <c r="M167" s="29">
        <f t="shared" si="39"/>
        <v>4.0936730838277702E-3</v>
      </c>
      <c r="N167" s="27">
        <f t="shared" si="40"/>
        <v>6446.5619999999817</v>
      </c>
      <c r="O167" s="28">
        <f t="shared" si="41"/>
        <v>174.05717399999949</v>
      </c>
      <c r="P167" s="30">
        <f t="shared" si="42"/>
        <v>174.05717399999949</v>
      </c>
    </row>
    <row r="168" spans="1:16" x14ac:dyDescent="0.25">
      <c r="A168" s="23">
        <v>63001</v>
      </c>
      <c r="B168" s="24" t="s">
        <v>204</v>
      </c>
      <c r="C168" s="35" t="s">
        <v>393</v>
      </c>
      <c r="D168" s="25">
        <v>1026508.27</v>
      </c>
      <c r="E168" s="25">
        <v>489598.37</v>
      </c>
      <c r="F168" s="26">
        <f t="shared" si="35"/>
        <v>0.47695511503282872</v>
      </c>
      <c r="G168" s="26">
        <f t="shared" si="36"/>
        <v>0.47695511503282872</v>
      </c>
      <c r="H168" s="27">
        <v>1450016.5</v>
      </c>
      <c r="I168" s="27">
        <f t="shared" si="34"/>
        <v>691592.78655699966</v>
      </c>
      <c r="J168" s="27">
        <v>552473.21</v>
      </c>
      <c r="K168" s="3">
        <f t="shared" si="37"/>
        <v>0.38101167124649959</v>
      </c>
      <c r="L168" s="28">
        <f t="shared" si="38"/>
        <v>0</v>
      </c>
      <c r="M168" s="29">
        <f t="shared" si="39"/>
        <v>0.18101167124649958</v>
      </c>
      <c r="N168" s="27">
        <f t="shared" si="40"/>
        <v>262469.90999999997</v>
      </c>
      <c r="O168" s="28">
        <f t="shared" si="41"/>
        <v>7086.6875699999991</v>
      </c>
      <c r="P168" s="30">
        <f t="shared" si="42"/>
        <v>7086.6875699999991</v>
      </c>
    </row>
    <row r="169" spans="1:16" x14ac:dyDescent="0.25">
      <c r="A169" s="23">
        <v>63002</v>
      </c>
      <c r="B169" s="24" t="s">
        <v>205</v>
      </c>
      <c r="C169" s="35" t="s">
        <v>394</v>
      </c>
      <c r="D169" s="25">
        <v>1234487.25</v>
      </c>
      <c r="E169" s="25">
        <v>640093.28</v>
      </c>
      <c r="F169" s="26">
        <f t="shared" si="35"/>
        <v>0.51850942972477032</v>
      </c>
      <c r="G169" s="26">
        <f t="shared" si="36"/>
        <v>0.51850942972477032</v>
      </c>
      <c r="H169" s="27">
        <v>1372249.2</v>
      </c>
      <c r="I169" s="27">
        <f t="shared" si="34"/>
        <v>711524.15013227228</v>
      </c>
      <c r="J169" s="27">
        <v>0</v>
      </c>
      <c r="K169" s="3">
        <f t="shared" si="37"/>
        <v>0</v>
      </c>
      <c r="L169" s="28">
        <f t="shared" si="38"/>
        <v>0</v>
      </c>
      <c r="M169" s="29">
        <f t="shared" si="39"/>
        <v>0</v>
      </c>
      <c r="N169" s="27">
        <f t="shared" si="40"/>
        <v>0</v>
      </c>
      <c r="O169" s="28">
        <f t="shared" si="41"/>
        <v>0</v>
      </c>
      <c r="P169" s="30">
        <f t="shared" si="42"/>
        <v>0</v>
      </c>
    </row>
    <row r="170" spans="1:16" x14ac:dyDescent="0.25">
      <c r="A170" s="23">
        <v>63003</v>
      </c>
      <c r="B170" s="24" t="s">
        <v>206</v>
      </c>
      <c r="C170" s="35" t="s">
        <v>395</v>
      </c>
      <c r="D170" s="25">
        <v>12397046.170000009</v>
      </c>
      <c r="E170" s="25">
        <v>5116776.2300000004</v>
      </c>
      <c r="F170" s="26">
        <f t="shared" si="35"/>
        <v>0.41274156438831722</v>
      </c>
      <c r="G170" s="26">
        <f t="shared" si="36"/>
        <v>0.41274156438831722</v>
      </c>
      <c r="H170" s="27">
        <v>14814874.23</v>
      </c>
      <c r="I170" s="27">
        <f t="shared" si="34"/>
        <v>6114714.3659063671</v>
      </c>
      <c r="J170" s="27">
        <v>5838634.9299999997</v>
      </c>
      <c r="K170" s="3">
        <f t="shared" si="37"/>
        <v>0.39410627720192259</v>
      </c>
      <c r="L170" s="28">
        <f t="shared" si="38"/>
        <v>0</v>
      </c>
      <c r="M170" s="29">
        <f t="shared" si="39"/>
        <v>0.19410627720192258</v>
      </c>
      <c r="N170" s="27">
        <f t="shared" si="40"/>
        <v>2875660.0839999993</v>
      </c>
      <c r="O170" s="28">
        <f t="shared" si="41"/>
        <v>77642.822267999974</v>
      </c>
      <c r="P170" s="30">
        <f t="shared" si="42"/>
        <v>77642.822267999974</v>
      </c>
    </row>
    <row r="171" spans="1:16" x14ac:dyDescent="0.25">
      <c r="A171" s="23">
        <v>64002</v>
      </c>
      <c r="B171" s="24" t="s">
        <v>207</v>
      </c>
      <c r="C171" s="35" t="s">
        <v>396</v>
      </c>
      <c r="D171" s="25">
        <v>1831125.67</v>
      </c>
      <c r="E171" s="25">
        <v>233984.54</v>
      </c>
      <c r="F171" s="26">
        <f t="shared" si="35"/>
        <v>0.12778180320086935</v>
      </c>
      <c r="G171" s="26">
        <f t="shared" si="36"/>
        <v>0.2</v>
      </c>
      <c r="H171" s="27">
        <v>2936123.1</v>
      </c>
      <c r="I171" s="27">
        <f t="shared" si="34"/>
        <v>587224.62</v>
      </c>
      <c r="J171" s="27">
        <v>287353.92</v>
      </c>
      <c r="K171" s="3">
        <f t="shared" si="37"/>
        <v>9.7868485146280132E-2</v>
      </c>
      <c r="L171" s="28">
        <f t="shared" si="38"/>
        <v>0</v>
      </c>
      <c r="M171" s="29">
        <f t="shared" si="39"/>
        <v>0</v>
      </c>
      <c r="N171" s="27">
        <f t="shared" si="40"/>
        <v>0</v>
      </c>
      <c r="O171" s="28">
        <f t="shared" si="41"/>
        <v>0</v>
      </c>
      <c r="P171" s="30">
        <f t="shared" si="42"/>
        <v>0</v>
      </c>
    </row>
    <row r="172" spans="1:16" x14ac:dyDescent="0.25">
      <c r="A172" s="23">
        <v>65001</v>
      </c>
      <c r="B172" s="24" t="s">
        <v>208</v>
      </c>
      <c r="C172" s="35" t="s">
        <v>397</v>
      </c>
      <c r="D172" s="25">
        <v>10115769.669999996</v>
      </c>
      <c r="E172" s="25">
        <v>1195161.3500000001</v>
      </c>
      <c r="F172" s="26">
        <f t="shared" si="35"/>
        <v>0.11814833561745189</v>
      </c>
      <c r="G172" s="26">
        <f t="shared" si="36"/>
        <v>0.2</v>
      </c>
      <c r="H172" s="27">
        <v>11919732.99</v>
      </c>
      <c r="I172" s="27">
        <f t="shared" si="34"/>
        <v>2383946.5980000002</v>
      </c>
      <c r="J172" s="27">
        <v>1010675.04</v>
      </c>
      <c r="K172" s="3">
        <f t="shared" si="37"/>
        <v>8.479007380852413E-2</v>
      </c>
      <c r="L172" s="28">
        <f t="shared" si="38"/>
        <v>0</v>
      </c>
      <c r="M172" s="29">
        <f t="shared" si="39"/>
        <v>0</v>
      </c>
      <c r="N172" s="27">
        <f t="shared" si="40"/>
        <v>0</v>
      </c>
      <c r="O172" s="28">
        <f t="shared" si="41"/>
        <v>0</v>
      </c>
      <c r="P172" s="30">
        <f t="shared" si="42"/>
        <v>0</v>
      </c>
    </row>
    <row r="173" spans="1:16" x14ac:dyDescent="0.25">
      <c r="A173" s="23">
        <v>66001</v>
      </c>
      <c r="B173" s="24" t="s">
        <v>209</v>
      </c>
      <c r="C173" s="35" t="s">
        <v>398</v>
      </c>
      <c r="D173" s="25">
        <v>15588205.300000008</v>
      </c>
      <c r="E173" s="25">
        <v>4903823.41</v>
      </c>
      <c r="F173" s="26">
        <f t="shared" si="35"/>
        <v>0.3145855033099928</v>
      </c>
      <c r="G173" s="26">
        <f t="shared" si="36"/>
        <v>0.3145855033099928</v>
      </c>
      <c r="H173" s="27">
        <v>20689928.59</v>
      </c>
      <c r="I173" s="27">
        <f t="shared" si="34"/>
        <v>6508751.5989329591</v>
      </c>
      <c r="J173" s="27">
        <v>505021.09</v>
      </c>
      <c r="K173" s="3">
        <f t="shared" si="37"/>
        <v>2.4409030113525396E-2</v>
      </c>
      <c r="L173" s="28">
        <f t="shared" si="38"/>
        <v>0</v>
      </c>
      <c r="M173" s="29">
        <f t="shared" si="39"/>
        <v>0</v>
      </c>
      <c r="N173" s="27">
        <f t="shared" si="40"/>
        <v>0</v>
      </c>
      <c r="O173" s="28">
        <f t="shared" si="41"/>
        <v>0</v>
      </c>
      <c r="P173" s="30">
        <f t="shared" si="42"/>
        <v>0</v>
      </c>
    </row>
    <row r="174" spans="1:16" x14ac:dyDescent="0.25">
      <c r="D174" s="25"/>
      <c r="E174" s="25"/>
      <c r="F174" s="26"/>
      <c r="G174" s="26"/>
      <c r="H174" s="27"/>
      <c r="I174" s="27"/>
      <c r="J174" s="27"/>
      <c r="L174" s="28"/>
      <c r="M174" s="29"/>
      <c r="N174" s="27"/>
      <c r="O174" s="28"/>
      <c r="P174" s="30"/>
    </row>
    <row r="175" spans="1:16" x14ac:dyDescent="0.25">
      <c r="D175" s="32"/>
      <c r="E175" s="32"/>
      <c r="F175" s="26"/>
      <c r="G175" s="26"/>
    </row>
    <row r="176" spans="1:16" x14ac:dyDescent="0.25">
      <c r="D176" s="32"/>
      <c r="E176" s="32"/>
      <c r="F176" s="26"/>
      <c r="G176" s="26"/>
    </row>
    <row r="177" spans="1:16" x14ac:dyDescent="0.25">
      <c r="A177" s="23">
        <v>6004</v>
      </c>
      <c r="B177" s="24" t="s">
        <v>210</v>
      </c>
      <c r="C177" s="31" t="s">
        <v>211</v>
      </c>
      <c r="D177" s="25">
        <v>925034.73</v>
      </c>
      <c r="E177" s="25">
        <v>644783</v>
      </c>
      <c r="F177" s="26">
        <f>E177/D177</f>
        <v>0.69703653180675718</v>
      </c>
      <c r="G177" s="26">
        <f>IF(F177&lt;20%,20%,F177)</f>
        <v>0.69703653180675718</v>
      </c>
      <c r="H177" s="27"/>
      <c r="I177" s="27"/>
      <c r="J177" s="27"/>
      <c r="L177" s="27"/>
      <c r="M177" s="29"/>
      <c r="N177" s="27"/>
      <c r="O177" s="27"/>
      <c r="P177" s="27"/>
    </row>
    <row r="178" spans="1:16" x14ac:dyDescent="0.25">
      <c r="A178" s="23">
        <v>45001</v>
      </c>
      <c r="B178" s="24" t="s">
        <v>212</v>
      </c>
      <c r="C178" s="31" t="s">
        <v>213</v>
      </c>
      <c r="D178" s="25">
        <v>2256216.16</v>
      </c>
      <c r="E178" s="25">
        <v>1233433.51</v>
      </c>
      <c r="F178" s="26">
        <f>E178/D178</f>
        <v>0.54668233118231013</v>
      </c>
      <c r="G178" s="26">
        <f>IF(F178&lt;20%,20%,F178)</f>
        <v>0.54668233118231013</v>
      </c>
      <c r="H178" s="27"/>
      <c r="I178" s="27"/>
      <c r="J178" s="27"/>
      <c r="L178" s="27"/>
      <c r="M178" s="29"/>
      <c r="N178" s="27"/>
      <c r="O178" s="27"/>
      <c r="P178" s="27"/>
    </row>
    <row r="179" spans="1:16" x14ac:dyDescent="0.25">
      <c r="D179" s="32"/>
      <c r="E179" s="32"/>
      <c r="F179" s="26"/>
      <c r="G179" s="26"/>
    </row>
    <row r="180" spans="1:16" x14ac:dyDescent="0.25">
      <c r="A180" s="1" t="s">
        <v>214</v>
      </c>
      <c r="B180" s="1">
        <v>58001</v>
      </c>
      <c r="C180" s="33">
        <v>969603.81</v>
      </c>
      <c r="D180" s="34">
        <f>C180/C182</f>
        <v>0.58443896150643704</v>
      </c>
      <c r="E180" s="32"/>
      <c r="F180" s="26"/>
      <c r="G180" s="26"/>
    </row>
    <row r="181" spans="1:16" x14ac:dyDescent="0.25">
      <c r="B181" s="1">
        <v>58002</v>
      </c>
      <c r="C181" s="33">
        <v>689429.68</v>
      </c>
      <c r="D181" s="34">
        <f>C181/C182</f>
        <v>0.41556103849356285</v>
      </c>
      <c r="E181" s="32"/>
      <c r="F181" s="26"/>
      <c r="G181" s="26"/>
    </row>
    <row r="182" spans="1:16" x14ac:dyDescent="0.25">
      <c r="C182" s="33">
        <f>SUM(C180:C181)</f>
        <v>1659033.4900000002</v>
      </c>
      <c r="D182" s="32"/>
      <c r="E182" s="32"/>
      <c r="F182" s="26"/>
      <c r="G182" s="26"/>
    </row>
    <row r="183" spans="1:16" x14ac:dyDescent="0.25">
      <c r="A183" s="1" t="s">
        <v>215</v>
      </c>
      <c r="B183" s="1">
        <v>58001</v>
      </c>
      <c r="C183" s="33">
        <v>598441.92000000004</v>
      </c>
      <c r="D183" s="34">
        <f>C183/C185</f>
        <v>0.2493958003547265</v>
      </c>
      <c r="E183" s="32"/>
      <c r="F183" s="26"/>
      <c r="G183" s="26"/>
    </row>
    <row r="184" spans="1:16" x14ac:dyDescent="0.25">
      <c r="B184" s="1">
        <v>58002</v>
      </c>
      <c r="C184" s="33">
        <v>1801125.03</v>
      </c>
      <c r="D184" s="34">
        <f>C184/C185</f>
        <v>0.75060419964527347</v>
      </c>
      <c r="E184" s="32"/>
      <c r="F184" s="26"/>
      <c r="G184" s="26"/>
    </row>
    <row r="185" spans="1:16" x14ac:dyDescent="0.25">
      <c r="C185" s="33">
        <f>SUM(C183:C184)</f>
        <v>2399566.9500000002</v>
      </c>
      <c r="D185" s="32"/>
      <c r="E185" s="32"/>
      <c r="F185" s="26"/>
      <c r="G185" s="26"/>
    </row>
    <row r="186" spans="1:16" x14ac:dyDescent="0.25">
      <c r="D186" s="32"/>
      <c r="E186" s="32"/>
      <c r="F186" s="26"/>
      <c r="G186" s="26"/>
    </row>
    <row r="187" spans="1:16" x14ac:dyDescent="0.25">
      <c r="A187" s="23">
        <v>45003</v>
      </c>
      <c r="B187" s="24" t="s">
        <v>216</v>
      </c>
      <c r="C187" s="31" t="s">
        <v>217</v>
      </c>
      <c r="D187" s="25">
        <v>728774.15</v>
      </c>
      <c r="E187" s="25">
        <v>543459.6</v>
      </c>
      <c r="F187" s="26">
        <f>E187/D187</f>
        <v>0.74571744895177738</v>
      </c>
      <c r="G187" s="26">
        <f>IF(F187&lt;20%,20%,F187)</f>
        <v>0.74571744895177738</v>
      </c>
      <c r="H187" s="27"/>
      <c r="I187" s="27"/>
      <c r="J187" s="27"/>
      <c r="L187" s="27"/>
      <c r="M187" s="29"/>
      <c r="N187" s="27"/>
      <c r="O187" s="27"/>
      <c r="P187" s="27"/>
    </row>
    <row r="188" spans="1:16" x14ac:dyDescent="0.25">
      <c r="A188" s="23">
        <v>54009</v>
      </c>
      <c r="B188" s="24" t="s">
        <v>218</v>
      </c>
      <c r="C188" s="31" t="s">
        <v>219</v>
      </c>
      <c r="D188" s="25">
        <v>6595499.870000001</v>
      </c>
      <c r="E188" s="25">
        <v>2509406.08</v>
      </c>
      <c r="F188" s="26">
        <f>E188/D188</f>
        <v>0.38047246296132514</v>
      </c>
      <c r="G188" s="26">
        <f>IF(F188&lt;20%,20%,F188)</f>
        <v>0.38047246296132514</v>
      </c>
      <c r="H188" s="27"/>
      <c r="I188" s="27"/>
      <c r="J188" s="27"/>
      <c r="L188" s="27"/>
      <c r="M188" s="29"/>
      <c r="N188" s="27"/>
      <c r="O188" s="27"/>
      <c r="P188" s="27"/>
    </row>
    <row r="190" spans="1:16" x14ac:dyDescent="0.25">
      <c r="A190" s="23">
        <v>2001</v>
      </c>
      <c r="B190" s="24" t="s">
        <v>28</v>
      </c>
      <c r="C190" s="31" t="s">
        <v>29</v>
      </c>
      <c r="D190" s="25">
        <v>744484.27</v>
      </c>
      <c r="E190" s="25">
        <v>449207.1</v>
      </c>
      <c r="F190" s="26">
        <f>E190/D190</f>
        <v>0.60338024334617568</v>
      </c>
      <c r="G190" s="26">
        <f>IF(F190&lt;20%,20%,F190)</f>
        <v>0.60338024334617568</v>
      </c>
      <c r="H190" s="27"/>
      <c r="I190" s="27"/>
      <c r="J190" s="27"/>
      <c r="L190" s="27"/>
      <c r="M190" s="29"/>
      <c r="N190" s="27"/>
      <c r="O190" s="27"/>
      <c r="P190" s="27"/>
    </row>
    <row r="191" spans="1:16" x14ac:dyDescent="0.25">
      <c r="A191" s="23">
        <v>56005</v>
      </c>
      <c r="B191" s="24" t="s">
        <v>183</v>
      </c>
      <c r="C191" s="31" t="s">
        <v>184</v>
      </c>
      <c r="D191" s="25">
        <v>1080785.2</v>
      </c>
      <c r="E191" s="25">
        <v>344278.75</v>
      </c>
      <c r="F191" s="26">
        <f>E191/D191</f>
        <v>0.31854502633825854</v>
      </c>
      <c r="G191" s="26">
        <f>IF(F191&lt;20%,20%,F191)</f>
        <v>0.31854502633825854</v>
      </c>
      <c r="H191" s="27"/>
      <c r="I191" s="27"/>
      <c r="J191" s="27"/>
      <c r="L191" s="27"/>
      <c r="M191" s="29"/>
      <c r="N191" s="27"/>
      <c r="O191" s="27"/>
      <c r="P191" s="27"/>
    </row>
    <row r="193" spans="1:16" x14ac:dyDescent="0.25">
      <c r="A193" s="23">
        <v>2004</v>
      </c>
      <c r="B193" s="24" t="s">
        <v>32</v>
      </c>
      <c r="C193" s="31" t="s">
        <v>33</v>
      </c>
      <c r="D193" s="25">
        <v>843457.66</v>
      </c>
      <c r="E193" s="25">
        <v>300158.34999999998</v>
      </c>
      <c r="F193" s="26">
        <f>E193/D193</f>
        <v>0.35586652921025103</v>
      </c>
      <c r="G193" s="26">
        <f>IF(F193&lt;20%,20%,F193)</f>
        <v>0.35586652921025103</v>
      </c>
      <c r="H193" s="27"/>
      <c r="I193" s="27"/>
      <c r="J193" s="27"/>
      <c r="L193" s="27"/>
      <c r="M193" s="29"/>
      <c r="N193" s="27"/>
      <c r="O193" s="27"/>
      <c r="P193" s="27"/>
    </row>
    <row r="194" spans="1:16" x14ac:dyDescent="0.25">
      <c r="A194" s="23">
        <v>2005</v>
      </c>
      <c r="B194" s="24" t="s">
        <v>34</v>
      </c>
      <c r="C194" s="31" t="s">
        <v>35</v>
      </c>
      <c r="D194" s="25">
        <v>1139292.99</v>
      </c>
      <c r="E194" s="25">
        <v>290874.17</v>
      </c>
      <c r="F194" s="26">
        <f>E194/D194</f>
        <v>0.25531112062753936</v>
      </c>
      <c r="G194" s="26">
        <f>IF(F194&lt;20%,20%,F194)</f>
        <v>0.25531112062753936</v>
      </c>
      <c r="H194" s="27"/>
      <c r="I194" s="27"/>
      <c r="J194" s="27"/>
      <c r="L194" s="27"/>
      <c r="M194" s="29"/>
      <c r="N194" s="27"/>
      <c r="O194" s="27"/>
      <c r="P194" s="27"/>
    </row>
    <row r="195" spans="1:16" x14ac:dyDescent="0.25">
      <c r="A195" s="23">
        <v>29001</v>
      </c>
      <c r="B195" s="24" t="s">
        <v>109</v>
      </c>
      <c r="C195" s="31" t="s">
        <v>110</v>
      </c>
      <c r="D195" s="25">
        <v>2901482.87</v>
      </c>
      <c r="E195" s="25">
        <v>1304051.8600000001</v>
      </c>
      <c r="F195" s="26">
        <f>E195/D195</f>
        <v>0.44944323934609343</v>
      </c>
      <c r="G195" s="26">
        <f>IF(F195&lt;20%,20%,F195)</f>
        <v>0.44944323934609343</v>
      </c>
      <c r="H195" s="27"/>
      <c r="I195" s="27"/>
      <c r="J195" s="27"/>
      <c r="L195" s="27"/>
      <c r="M195" s="29"/>
      <c r="N195" s="27"/>
      <c r="O195" s="27"/>
      <c r="P195" s="27"/>
    </row>
    <row r="197" spans="1:16" x14ac:dyDescent="0.25">
      <c r="A197" s="23">
        <v>6003</v>
      </c>
      <c r="B197" s="24" t="s">
        <v>46</v>
      </c>
      <c r="C197" s="31" t="s">
        <v>47</v>
      </c>
      <c r="D197" s="25">
        <v>2532849.44</v>
      </c>
      <c r="E197" s="25">
        <v>714211.02</v>
      </c>
      <c r="F197" s="26">
        <f>E197/D197</f>
        <v>0.28197926363913683</v>
      </c>
      <c r="G197" s="26">
        <f>IF(F197&lt;20%,20%,F197)</f>
        <v>0.28197926363913683</v>
      </c>
      <c r="H197" s="27"/>
      <c r="I197" s="27"/>
      <c r="J197" s="27"/>
      <c r="L197" s="27"/>
      <c r="M197" s="29"/>
      <c r="N197" s="27"/>
      <c r="O197" s="27"/>
      <c r="P197" s="27"/>
    </row>
    <row r="198" spans="1:16" x14ac:dyDescent="0.25">
      <c r="A198" s="23">
        <v>18001</v>
      </c>
      <c r="B198" s="24" t="s">
        <v>76</v>
      </c>
      <c r="C198" s="31" t="s">
        <v>77</v>
      </c>
      <c r="D198" s="25">
        <v>826489.99</v>
      </c>
      <c r="E198" s="25">
        <v>528291.71</v>
      </c>
      <c r="F198" s="26">
        <f>E198/D198</f>
        <v>0.63919916319857661</v>
      </c>
      <c r="G198" s="26">
        <f>IF(F198&lt;20%,20%,F198)</f>
        <v>0.63919916319857661</v>
      </c>
      <c r="H198" s="27"/>
      <c r="I198" s="27"/>
      <c r="J198" s="27"/>
      <c r="L198" s="27"/>
      <c r="M198" s="29"/>
      <c r="N198" s="27"/>
      <c r="O198" s="27"/>
      <c r="P198" s="27"/>
    </row>
    <row r="200" spans="1:16" x14ac:dyDescent="0.25">
      <c r="A200" s="23">
        <v>22003</v>
      </c>
      <c r="B200" s="24" t="s">
        <v>88</v>
      </c>
      <c r="C200" s="31" t="s">
        <v>89</v>
      </c>
      <c r="D200" s="25">
        <v>1888106.88</v>
      </c>
      <c r="E200" s="25">
        <v>750241.44</v>
      </c>
      <c r="F200" s="26">
        <f>E200/D200</f>
        <v>0.39735114995185017</v>
      </c>
      <c r="G200" s="26">
        <f>IF(F200&lt;20%,20%,F200)</f>
        <v>0.39735114995185017</v>
      </c>
      <c r="H200" s="27"/>
      <c r="I200" s="27"/>
      <c r="J200" s="27"/>
      <c r="L200" s="27"/>
      <c r="M200" s="29"/>
      <c r="N200" s="27"/>
      <c r="O200" s="27"/>
      <c r="P200" s="27"/>
    </row>
    <row r="201" spans="1:16" x14ac:dyDescent="0.25">
      <c r="A201" s="23">
        <v>24001</v>
      </c>
      <c r="B201" s="24" t="s">
        <v>94</v>
      </c>
      <c r="C201" s="31" t="s">
        <v>95</v>
      </c>
      <c r="D201" s="25">
        <v>1031737.42</v>
      </c>
      <c r="E201" s="25">
        <v>1411341.96</v>
      </c>
      <c r="F201" s="26">
        <f>E201/D201</f>
        <v>1.3679274713133889</v>
      </c>
      <c r="G201" s="26">
        <f>IF(F201&lt;20%,20%,F201)</f>
        <v>1.3679274713133889</v>
      </c>
      <c r="H201" s="27"/>
      <c r="I201" s="27"/>
      <c r="J201" s="27"/>
      <c r="L201" s="27"/>
      <c r="M201" s="29"/>
      <c r="N201" s="27"/>
      <c r="O201" s="27"/>
      <c r="P201" s="27"/>
    </row>
    <row r="202" spans="1:16" x14ac:dyDescent="0.25">
      <c r="A202" s="23">
        <v>24002</v>
      </c>
      <c r="B202" s="24" t="s">
        <v>96</v>
      </c>
      <c r="C202" s="31" t="s">
        <v>97</v>
      </c>
      <c r="D202" s="25">
        <v>1443450.47</v>
      </c>
      <c r="E202" s="25">
        <v>1247903.5900000001</v>
      </c>
      <c r="F202" s="26">
        <f>E202/D202</f>
        <v>0.86452816770359986</v>
      </c>
      <c r="G202" s="26">
        <f>IF(F202&lt;20%,20%,F202)</f>
        <v>0.86452816770359986</v>
      </c>
      <c r="H202" s="27"/>
      <c r="I202" s="27"/>
      <c r="J202" s="27"/>
      <c r="L202" s="27"/>
      <c r="M202" s="29"/>
      <c r="N202" s="27"/>
      <c r="O202" s="27"/>
      <c r="P202" s="27"/>
    </row>
    <row r="203" spans="1:16" x14ac:dyDescent="0.25">
      <c r="A203" s="23">
        <v>56003</v>
      </c>
      <c r="B203" s="24" t="s">
        <v>180</v>
      </c>
      <c r="C203" s="31" t="s">
        <v>181</v>
      </c>
      <c r="D203" s="25">
        <v>1503432.89</v>
      </c>
      <c r="E203" s="25">
        <v>414803.61</v>
      </c>
      <c r="F203" s="26">
        <f>E203/D203</f>
        <v>0.27590430724180848</v>
      </c>
      <c r="G203" s="26">
        <f>IF(F203&lt;20%,20%,F203)</f>
        <v>0.27590430724180848</v>
      </c>
      <c r="H203" s="27"/>
      <c r="I203" s="27"/>
      <c r="J203" s="27"/>
      <c r="L203" s="27"/>
      <c r="M203" s="29"/>
      <c r="N203" s="27"/>
      <c r="O203" s="27"/>
      <c r="P203" s="27"/>
    </row>
  </sheetData>
  <mergeCells count="2">
    <mergeCell ref="D1:G1"/>
    <mergeCell ref="H1:K1"/>
  </mergeCells>
  <phoneticPr fontId="0" type="noConversion"/>
  <printOptions horizontalCentered="1" gridLines="1"/>
  <pageMargins left="0.25" right="0.24" top="0.34" bottom="0.42" header="0.17" footer="0.21"/>
  <pageSetup paperSize="5" scale="89" orientation="landscape" horizontalDpi="4294967295" r:id="rId1"/>
  <headerFooter alignWithMargins="0">
    <oddHeader xml:space="preserve">&amp;CCalculation of Excess General Fund Balance Penalty
</oddHeader>
    <oddFooter>&amp;C&amp;"Comic Sans MS,Regular"&amp;8&amp;P of &amp;N&amp;R&amp;"Comic Sans MS,Regular"&amp;8&amp;D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Calc 1258</vt:lpstr>
      <vt:lpstr>' Calc 1258'!Print_Area</vt:lpstr>
      <vt:lpstr>' Calc 1258'!Print_Titles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_</dc:title>
  <dc:creator/>
  <lastModifiedBy/>
  <dcterms:created xsi:type="dcterms:W3CDTF">2013-03-13T18:32:41.4072784Z</dcterms:created>
</coreProperties>
</file>